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120" yWindow="240" windowWidth="12120" windowHeight="9000" tabRatio="953" firstSheet="17" activeTab="21"/>
  </bookViews>
  <sheets>
    <sheet name="ขอเบิกศน " sheetId="1" state="hidden" r:id="rId1"/>
    <sheet name="ตัวอย่างบัญชีลงเวลา " sheetId="2" state="hidden" r:id="rId2"/>
    <sheet name="ตัวอย่างบัญชีลงเวลา" sheetId="3" state="hidden" r:id="rId3"/>
    <sheet name="เบิก 26 พค.-1 มิย.57" sheetId="4" state="hidden" r:id="rId4"/>
    <sheet name=" หน้างบ  26 พค-1 มิย.57 " sheetId="5" state="hidden" r:id="rId5"/>
    <sheet name="เบิก 13 -31 มีค 58)" sheetId="6" state="hidden" r:id="rId6"/>
    <sheet name="รายชื่กลุ่มการเงิน" sheetId="7" state="hidden" r:id="rId7"/>
    <sheet name="เบิก 1-15 สค.57" sheetId="8" state="hidden" r:id="rId8"/>
    <sheet name=" หน้างบ  1-15 สค.57" sheetId="9" state="hidden" r:id="rId9"/>
    <sheet name="เบิก 18- 31 สค.57 " sheetId="10" state="hidden" r:id="rId10"/>
    <sheet name=" หน้างบ  18 - 31 สค.57 " sheetId="11" state="hidden" r:id="rId11"/>
    <sheet name="เบิก 1-29 กย.57)" sheetId="12" state="hidden" r:id="rId12"/>
    <sheet name=" หน้างบ  1-29 กย .57 " sheetId="13" state="hidden" r:id="rId13"/>
    <sheet name="เบิก 3-31  สค 58" sheetId="14" state="hidden" r:id="rId14"/>
    <sheet name=" หน้างบ  3 - 31 สค.58" sheetId="15" state="hidden" r:id="rId15"/>
    <sheet name="สรุปในมือ" sheetId="16" state="hidden" r:id="rId16"/>
    <sheet name="เบิก 25พย -30 พย 58 " sheetId="17" state="hidden" r:id="rId17"/>
    <sheet name="แบบฟอร์มบัญชีลงเวลา" sheetId="18" r:id="rId18"/>
    <sheet name="หลักฐานการจ่าย4-17 มิ.ย.61" sheetId="19" state="hidden" r:id="rId19"/>
    <sheet name="แบบฟอร์มบัญชีลงเวลาวันหยุด" sheetId="20" r:id="rId20"/>
    <sheet name="แบบฟอร์มหลักฐานการจ่าย" sheetId="21" r:id="rId21"/>
    <sheet name="ตัวอย่างการเขียนหลักฐานการจ่าย" sheetId="22" r:id="rId22"/>
    <sheet name="หน้างบใบสั่งจ่าย 4-17 มิย.6 (2" sheetId="23" state="hidden" r:id="rId23"/>
    <sheet name="บันทึกขอเบิก (4-17 มิ.ย.61" sheetId="24" state="hidden" r:id="rId24"/>
    <sheet name="หลักฐานการจ่าย" sheetId="25" state="hidden" r:id="rId25"/>
    <sheet name="หลักฐานการจ่าย 20-31 สค.60" sheetId="26" state="hidden" r:id="rId26"/>
    <sheet name="หน้างบใบสั่งจ่าย" sheetId="27" state="hidden" r:id="rId27"/>
    <sheet name="บัญชีลงเวลา 20  - 31 สค- 60." sheetId="28" state="hidden" r:id="rId28"/>
    <sheet name="หลักฐานการจ่าย20 - 31 สค60" sheetId="29" state="hidden" r:id="rId29"/>
    <sheet name="หน้างบใบสั่งจ่าย 20 - 31 สค.60" sheetId="30" state="hidden" r:id="rId30"/>
    <sheet name="บัญชีลงเวลา 1 -29 กย 60." sheetId="31" state="hidden" r:id="rId31"/>
    <sheet name="หน้างบใบสั่งจ่ายรวม 20สค-29 กย." sheetId="32" state="hidden" r:id="rId3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<sst xmlns="http://schemas.openxmlformats.org/spreadsheetml/2006/main" count="1668" uniqueCount="364">
  <si>
    <t>หลักฐานการเบิกจ่ายเงินตอบแทนการปฏิบัติงานนอกเวลาราชการ</t>
  </si>
  <si>
    <t>ลำดับที่</t>
  </si>
  <si>
    <t>ชื่อ - สกุล</t>
  </si>
  <si>
    <t>รวมเวลาปฏิบัติงาน</t>
  </si>
  <si>
    <t>วันปกติ</t>
  </si>
  <si>
    <t>วันหยุด</t>
  </si>
  <si>
    <t>จำนวนเงิน</t>
  </si>
  <si>
    <t>วัน เดือน ปี ที่รับเงิน</t>
  </si>
  <si>
    <t>ลายมือชื่อผู้รับเงิน</t>
  </si>
  <si>
    <t>หมายเหตุ</t>
  </si>
  <si>
    <t>รวม</t>
  </si>
  <si>
    <t>ขอรับรองว่า ผู้มีรายชื่อข้างต้นปฏิบัติงานนอกเวลาจริง</t>
  </si>
  <si>
    <t>ลงชื่อ........................................................................................................ผู้รับรองการปฏิบัติงาน</t>
  </si>
  <si>
    <t>ลายมือชื่อ................................................................................ผู้จ่ายเงิน</t>
  </si>
  <si>
    <t>นางทองใบ  เชาวนจินดา</t>
  </si>
  <si>
    <t>นายสมจิตต์  มณีรัตน์</t>
  </si>
  <si>
    <t>นางศรีสมร   กันทาสุวรรณ์</t>
  </si>
  <si>
    <t>นางสาวเพ็ญศรี  คำโป่ง</t>
  </si>
  <si>
    <t>นางสุภาวดี   ทองทา</t>
  </si>
  <si>
    <t>นางสุมาลี  กาบุตร</t>
  </si>
  <si>
    <t>นางสาวไพรินทร์  ใจเย็น</t>
  </si>
  <si>
    <t>ส</t>
  </si>
  <si>
    <t>จ</t>
  </si>
  <si>
    <t>พ</t>
  </si>
  <si>
    <t>พฤ</t>
  </si>
  <si>
    <t>ศ</t>
  </si>
  <si>
    <t>)</t>
  </si>
  <si>
    <t>รวมทั้งสิ้น</t>
  </si>
  <si>
    <t>ที่</t>
  </si>
  <si>
    <t>อา</t>
  </si>
  <si>
    <t>เวลามา</t>
  </si>
  <si>
    <t>เวลากลับ</t>
  </si>
  <si>
    <t>ลงชื่อ</t>
  </si>
  <si>
    <t xml:space="preserve">บัญชีลงเวลาปฎิบัติราชการนอกเวลาราชการ </t>
  </si>
  <si>
    <t xml:space="preserve"> กลุ่มงานบริหารการเงิน /งานบริหารบัญชี/งานบริหารพัสดุและสินทรัพย์</t>
  </si>
  <si>
    <t>ลายมือชื่อ</t>
  </si>
  <si>
    <t>วันที่ปฎิบัติงาน</t>
  </si>
  <si>
    <t>วันที่</t>
  </si>
  <si>
    <t>งบหน้าใบสั่งจ่าย</t>
  </si>
  <si>
    <t>ประกอบฎีกา</t>
  </si>
  <si>
    <t>ฎีกา</t>
  </si>
  <si>
    <t xml:space="preserve"> / 51</t>
  </si>
  <si>
    <t>ชื่อผู้รับเงิน</t>
  </si>
  <si>
    <t>ชำระค่า</t>
  </si>
  <si>
    <t>เลขที่บัญชี</t>
  </si>
  <si>
    <t>จำนวนเงินที่เบิก</t>
  </si>
  <si>
    <t>ภาษีหัก ณ ที่จ่าย</t>
  </si>
  <si>
    <t>รับสุทธิ</t>
  </si>
  <si>
    <t>วัน เดือน ปี ที่จ่าย</t>
  </si>
  <si>
    <t>บ.มิวนิคบุ๊คเซ็นเตอร์ จำกัด</t>
  </si>
  <si>
    <t>ค่าวัสดุ</t>
  </si>
  <si>
    <t>จ่ายผ่าน PO</t>
  </si>
  <si>
    <t>ร้านเชียงรายกีฬา</t>
  </si>
  <si>
    <t>หจก.เชียงรายศึกษาภัณฑ์</t>
  </si>
  <si>
    <t>ค่าหนังสือ</t>
  </si>
  <si>
    <t>เช็ค</t>
  </si>
  <si>
    <t>หจก.สวนหนังสือ</t>
  </si>
  <si>
    <t>หจก.สหไพบูลย์</t>
  </si>
  <si>
    <t>ค่าซื้อวัสดุ</t>
  </si>
  <si>
    <t>ร้านเทคนิคพิมพ์ดีดสัมผัส</t>
  </si>
  <si>
    <t>ค่าถ่ายเอกสาร</t>
  </si>
  <si>
    <t>5041203385</t>
  </si>
  <si>
    <t>……………</t>
  </si>
  <si>
    <t>……………..</t>
  </si>
  <si>
    <t>เจ้าหน้าที่</t>
  </si>
  <si>
    <t>(นางศรีสมร  กันทาสุวรรณ์)</t>
  </si>
  <si>
    <t>.................................................</t>
  </si>
  <si>
    <t>หัวหน้ากลุ่มงานบริหารการเงิน</t>
  </si>
  <si>
    <t>(...................................................)</t>
  </si>
  <si>
    <t>หัวหน้ากลุ่มอำนวยการ</t>
  </si>
  <si>
    <t>ผู้อนุมัติ</t>
  </si>
  <si>
    <t>ค่าล่วงเวลา</t>
  </si>
  <si>
    <t>5041767823</t>
  </si>
  <si>
    <t>5041523568</t>
  </si>
  <si>
    <t>5041548099</t>
  </si>
  <si>
    <t>5041484333</t>
  </si>
  <si>
    <t>5041509247</t>
  </si>
  <si>
    <t>5041227012</t>
  </si>
  <si>
    <t>-</t>
  </si>
  <si>
    <t>รวมจ่ายเงินทั้งสิ้น(ตัวอักษร)...(</t>
  </si>
  <si>
    <t>วัน</t>
  </si>
  <si>
    <t>อังคาร</t>
  </si>
  <si>
    <t>จันทร์</t>
  </si>
  <si>
    <t>พุธ</t>
  </si>
  <si>
    <t>พฤหัสบดี</t>
  </si>
  <si>
    <t>ศุกร์</t>
  </si>
  <si>
    <t>เสาร์</t>
  </si>
  <si>
    <t>อาทิตย์</t>
  </si>
  <si>
    <t>"</t>
  </si>
  <si>
    <t>นางสาวการมณี</t>
  </si>
  <si>
    <t>นายสู่รู้</t>
  </si>
  <si>
    <t>นางทอแสง</t>
  </si>
  <si>
    <t>นายสมจริง</t>
  </si>
  <si>
    <t>นางศรีสำอาง</t>
  </si>
  <si>
    <t>ตัวอย่าง</t>
  </si>
  <si>
    <t>วันเสาร์ ที่ 1  สิงหาคม    2552</t>
  </si>
  <si>
    <t>กลุ่มงาน ..................โรงเรียน.....................................</t>
  </si>
  <si>
    <t>นางพวงพร  แซ่คู</t>
  </si>
  <si>
    <t>น.ส.สายสวลี  วิทยาภัค</t>
  </si>
  <si>
    <t>นางชมภูนุช  เดชปัญญา</t>
  </si>
  <si>
    <t>นายสมบูรณ์  ธรรมลังกา</t>
  </si>
  <si>
    <t>นางวินัยพร  ทองสุข</t>
  </si>
  <si>
    <t>นายศีลพงษ์  วิชิต</t>
  </si>
  <si>
    <t>นางผ่องเพ็ญ  ปานสีทา</t>
  </si>
  <si>
    <t>นายวสันต์  ปัญญา</t>
  </si>
  <si>
    <t>ส่วนราชการ  สำนักงานเขตพื้นที่การศึกษาเชียงราย เขต 1  ประจำเดือน......กันยายน   2553</t>
  </si>
  <si>
    <t>5351108542</t>
  </si>
  <si>
    <t>น.ส.กัลยา  ชัยลังกา</t>
  </si>
  <si>
    <t>5041759324</t>
  </si>
  <si>
    <t>5041429413</t>
  </si>
  <si>
    <t>504-0-31708-5</t>
  </si>
  <si>
    <t>843-0-04715-8</t>
  </si>
  <si>
    <t xml:space="preserve"> กันยายน</t>
  </si>
  <si>
    <t>นายแก้ว  ยาใจ</t>
  </si>
  <si>
    <t>นายสมบุก สมบัน</t>
  </si>
  <si>
    <t>นางแก้วใจ  รักถิ่นไทย</t>
  </si>
  <si>
    <t>นางขยัน   ยิ่งยืนยง</t>
  </si>
  <si>
    <t>นายขยันดี  มานะ</t>
  </si>
  <si>
    <t>เดือน มิย.57</t>
  </si>
  <si>
    <t>แต่ 16 -30 มิย.57</t>
  </si>
  <si>
    <t xml:space="preserve"> / 57</t>
  </si>
  <si>
    <t>ผลผลิตผู้จบการศึกษาภาคบังคับ (702)</t>
  </si>
  <si>
    <t>แผนงาน ขยายโอกาสและพัฒนาคุณภาพการศึกษา</t>
  </si>
  <si>
    <t>รวมจ่ายเงินทั้งสิ้น(ตัวอักษร)...........(</t>
  </si>
  <si>
    <t>ส่วนราชการ  สำนักงานเขตพื้นที่การศึกษาเชียงราย เขต 1  ประจำเดือน… พฤษภาคม -มิถุนายน  2557</t>
  </si>
  <si>
    <t>เวร</t>
  </si>
  <si>
    <t>อ</t>
  </si>
  <si>
    <t>พฤาภาคม 57</t>
  </si>
  <si>
    <t>มิย.57</t>
  </si>
  <si>
    <t>ลงชื่อ...................................................................................ผู้จ่ายเงิน</t>
  </si>
  <si>
    <t>ส่วนราชการ  สำนักงานเขตพื้นที่การศึกษาเชียงราย เขต 1  ประจำเดือน… สิงหาคม  2557</t>
  </si>
  <si>
    <t>ว</t>
  </si>
  <si>
    <t>ล</t>
  </si>
  <si>
    <t>วันที่ 9-12 สค.หยุดตามคำสั่ง คสช.</t>
  </si>
  <si>
    <t>แต่ 1 -15 สค.57</t>
  </si>
  <si>
    <t>ร</t>
  </si>
  <si>
    <t>บันทึกข้อความ</t>
  </si>
  <si>
    <t>เลขที่เอกสารรายงานการขอเบิกเงินคงคลัง       ระบบ GFMIS….....................................</t>
  </si>
  <si>
    <t>ส่วนราชการ</t>
  </si>
  <si>
    <t>กลุ่มบริหารงานการเงินและสินทรัพย์  สำนักงานเขตพื้นที่การศึกษาประถมศึกษาเชียงราย เขต 1</t>
  </si>
  <si>
    <t>เรื่อง</t>
  </si>
  <si>
    <t>ขออนุมัติเบิกเงิน</t>
  </si>
  <si>
    <t>KE</t>
  </si>
  <si>
    <t xml:space="preserve"> 701  /  I  2782  /   5711220</t>
  </si>
  <si>
    <t>หน้า 18/4</t>
  </si>
  <si>
    <t>KL</t>
  </si>
  <si>
    <t xml:space="preserve"> 703  /  I  2789  /   5711220</t>
  </si>
  <si>
    <t>หน้า 35</t>
  </si>
  <si>
    <t xml:space="preserve">704  /  I  2791  /   5711220 </t>
  </si>
  <si>
    <t>หน้า 81</t>
  </si>
  <si>
    <t>750  /  I  2809  /   5711230</t>
  </si>
  <si>
    <t>เรียน</t>
  </si>
  <si>
    <t>ผู้อำนวยการสำนักงานเขตพื้นที่การศึกษาประถมศึกษาเชียงราย เขต 1</t>
  </si>
  <si>
    <t xml:space="preserve">    ความเห็นผู้อำนวยการกลุ่มบริหารงานการเงินและสินทรัพย์</t>
  </si>
  <si>
    <t>ร้านเอส.ที.ปริ้นเตอร์ เซอร์วิส ที่</t>
  </si>
  <si>
    <t>บ.มิวนิคบุ๊คเซ็นเตอร์ จำกัด ที่</t>
  </si>
  <si>
    <t>หจก.มิวนิคซัพพลาย ที่</t>
  </si>
  <si>
    <t>ร้านเทคนิคพิมพ์ดีดสัมผัส ที่</t>
  </si>
  <si>
    <t>ร้าน ซี อาร์ อาร์ต ที่</t>
  </si>
  <si>
    <t>ร้านน้ำดื่มสากล ที่</t>
  </si>
  <si>
    <t>ร้านมนต์รัก  ที่</t>
  </si>
  <si>
    <t>]</t>
  </si>
  <si>
    <t>ร้านธนาทรัพย์ ที่</t>
  </si>
  <si>
    <t>ร้านเชียงรายกีฬา  ที่</t>
  </si>
  <si>
    <t>สำนักพิมพ์ล้อล้านนา ที่</t>
  </si>
  <si>
    <t>บจก.โตโยต้าเชียงราย ที่</t>
  </si>
  <si>
    <t>อู่คนองยนต์เซอร์วิส  ที่</t>
  </si>
  <si>
    <t>ร้านคัดเตอร์สติ๊กเกอร์ดีไซด์ ที่</t>
  </si>
  <si>
    <t>บ.โตโยต้าเชียงราย จำกัด ที่</t>
  </si>
  <si>
    <t>ร้าน เอส.ที.ปริ้นเตอร์ เซอร์วิส ที่</t>
  </si>
  <si>
    <t xml:space="preserve">บ. ชอบพิมพ์ จำกัด ที่ </t>
  </si>
  <si>
    <t xml:space="preserve">บ.แม่กรณ์ปิโตรเลียม จำกัด ที่ </t>
  </si>
  <si>
    <t xml:space="preserve">หจก.สหไพบูลย์ สุขภัณฑ์ ( สำนักงานใหญ่) ที่ </t>
  </si>
  <si>
    <t>ร้านเทคนิคก๊อปปี้เซ็นเตอร์  ที่</t>
  </si>
  <si>
    <t xml:space="preserve">ร้านแสงไทยการไฟฟ้า ที่ </t>
  </si>
  <si>
    <t>บ.อีซูซุเชียงรายบริการ(2702) จำกัด ที่</t>
  </si>
  <si>
    <t>บ.มาสด้าสินธานี จำกัด ที่</t>
  </si>
  <si>
    <t>ร้านรุ่งทรัพย์ วอเตอร์เวอร์ค ที่</t>
  </si>
  <si>
    <t>ร้านสามเชียงรายแอร์ ที่</t>
  </si>
  <si>
    <t>หจก.เชียงรายคาร์เซอร์วิส ที่</t>
  </si>
  <si>
    <t>ร้านอุดมฟาร์มหม้อน้ำ ที่</t>
  </si>
  <si>
    <t xml:space="preserve">บ.สินธานีอิเล็คทรอนิกค์ จำกัด ที่ </t>
  </si>
  <si>
    <t xml:space="preserve">หจก.เควีซีคอมพิวเตอร์ ที่ </t>
  </si>
  <si>
    <t>ร้านชัยรัตน์เฟอร์นิเจอร์ ที่</t>
  </si>
  <si>
    <t xml:space="preserve">อู่หนูเซอร์วิส ที่ </t>
  </si>
  <si>
    <t>ร้านเดอะบลอสซั่ม ที่</t>
  </si>
  <si>
    <t>ร้านจำนงค์การช่าง ที่</t>
  </si>
  <si>
    <t>ร้านกชพรเครื่องเขียน ที่</t>
  </si>
  <si>
    <t xml:space="preserve">นายณภัทร  บูชิตธรรม ที่ </t>
  </si>
  <si>
    <t xml:space="preserve">นายพร  ว่องไว   </t>
  </si>
  <si>
    <t xml:space="preserve">ร้าน เอส.พี.โทนเนอร์ นิว ที่ </t>
  </si>
  <si>
    <t xml:space="preserve">อู่ พี.วี เซอร์วิส ที่ </t>
  </si>
  <si>
    <t xml:space="preserve">ร้าน เอส พี อิเลคทริค ที่ </t>
  </si>
  <si>
    <t>หจก.เชียงรายโปรเพสชั่นแนล กรุ๊ป ที่</t>
  </si>
  <si>
    <t>ร้าน เชียงรายมอเตอร์แอร์ ที่</t>
  </si>
  <si>
    <t>บ.ชอบพิมพ์ จำกัด ที่</t>
  </si>
  <si>
    <t>ขออนุมัติเบิกค่าอาหารทำการนอกเวลาราชการ</t>
  </si>
  <si>
    <t>(.....)</t>
  </si>
  <si>
    <t xml:space="preserve">    ความเห็น รอง ผอ. สพป เชียงราย เขต 1</t>
  </si>
  <si>
    <t>งบดำเนินงาน</t>
  </si>
  <si>
    <t>คชจ.ประชุม 5104030207</t>
  </si>
  <si>
    <t>คชจ.ฝึกอบรม 5102010199</t>
  </si>
  <si>
    <r>
      <rPr>
        <sz val="11"/>
        <rFont val="Angsana New"/>
        <family val="1"/>
      </rPr>
      <t>ค่าจ้างเหมาบุคคลภายนอก</t>
    </r>
    <r>
      <rPr>
        <sz val="16"/>
        <rFont val="Angsana New"/>
        <family val="1"/>
      </rPr>
      <t xml:space="preserve"> </t>
    </r>
    <r>
      <rPr>
        <sz val="14"/>
        <rFont val="Angsana New"/>
        <family val="1"/>
      </rPr>
      <t>5104010112</t>
    </r>
  </si>
  <si>
    <r>
      <rPr>
        <sz val="11"/>
        <rFont val="Angsana New"/>
        <family val="1"/>
      </rPr>
      <t>จ้างเหมาบริการหน่วยงานรัฐ</t>
    </r>
    <r>
      <rPr>
        <sz val="16"/>
        <rFont val="Angsana New"/>
        <family val="1"/>
      </rPr>
      <t xml:space="preserve"> </t>
    </r>
    <r>
      <rPr>
        <sz val="14"/>
        <rFont val="Angsana New"/>
        <family val="1"/>
      </rPr>
      <t>5104010113</t>
    </r>
  </si>
  <si>
    <t>ค่าวัสดุ 5104010104</t>
  </si>
  <si>
    <t>ค่าใช้สอยอื่น 5104030299</t>
  </si>
  <si>
    <r>
      <t xml:space="preserve">    </t>
    </r>
    <r>
      <rPr>
        <b/>
        <sz val="16"/>
        <rFont val="Angsana New"/>
        <family val="1"/>
      </rPr>
      <t>ความเห็นของผู้มีอำนาจ</t>
    </r>
  </si>
  <si>
    <t>ค่าตอบแทนอื่น 5104040199</t>
  </si>
  <si>
    <t>ค่าเชื้อเพลิง  5104010110</t>
  </si>
  <si>
    <t>ค่าประชาสัมพันธ์ 5104030219</t>
  </si>
  <si>
    <t>บล 5103010102</t>
  </si>
  <si>
    <t>ที่พัก 5103010103</t>
  </si>
  <si>
    <t>เดินทาง 5103010199</t>
  </si>
  <si>
    <t>ค่าล่วงเวลา 5101010108</t>
  </si>
  <si>
    <t>ซ่อมแซมบำรุงรักษา 5104010107</t>
  </si>
  <si>
    <t>ตอบแทนเฉพาะ 5104040102</t>
  </si>
  <si>
    <t>รายการ</t>
  </si>
  <si>
    <t>ความเห็นเจ้าหน้าที่</t>
  </si>
  <si>
    <t xml:space="preserve">1. ตรวจถูกต้อง  (    ) ถูกต้อง    (    ) ไม่ถูกต้อง </t>
  </si>
  <si>
    <t>2. เงินประจำงวด    (     ) โอนมาตั้งจ่าย</t>
  </si>
  <si>
    <t>(   ) ยังไม่โอนมาตั้งจ่าย</t>
  </si>
  <si>
    <r>
      <t xml:space="preserve">    </t>
    </r>
    <r>
      <rPr>
        <b/>
        <sz val="18"/>
        <rFont val="Angsana New"/>
        <family val="1"/>
      </rPr>
      <t>ความเห็นของผู้มีอำนาจ</t>
    </r>
  </si>
  <si>
    <t>ใบงวดที่</t>
  </si>
  <si>
    <t>บาท</t>
  </si>
  <si>
    <t>เบิกแล้ว</t>
  </si>
  <si>
    <t>คงเหลือ</t>
  </si>
  <si>
    <t xml:space="preserve">3.  ควรอนุมัติให้เบิกจ่าย    </t>
  </si>
  <si>
    <t>จำนวน</t>
  </si>
  <si>
    <t xml:space="preserve">    หัก  ภาษี ณ ที่จ่าย(นิติบุคคล)</t>
  </si>
  <si>
    <t xml:space="preserve">        (บุคคลธรรมดา)</t>
  </si>
  <si>
    <t>ค่าปรับ</t>
  </si>
  <si>
    <t>คงเหลือรับจริง</t>
  </si>
  <si>
    <t>4.  อื่น ๆ</t>
  </si>
  <si>
    <t xml:space="preserve">วันที่ </t>
  </si>
  <si>
    <t>ส่วนราชการ  สำนักงานเขตพื้นที่การศึกษาเชียงราย เขต 1  ประจำเดือน… กันยายน  2557</t>
  </si>
  <si>
    <t>5041490074</t>
  </si>
  <si>
    <t>842-0-06439-4</t>
  </si>
  <si>
    <t>แต่ 18 -31 สค.57</t>
  </si>
  <si>
    <t>นายนพรัตน์  อู่ทอง</t>
  </si>
  <si>
    <t>ย่อย 161</t>
  </si>
  <si>
    <t>ย่อย 181</t>
  </si>
  <si>
    <t>ย่อย 182</t>
  </si>
  <si>
    <t>แต่ 1 -29 กย.57</t>
  </si>
  <si>
    <t>แผนงาน :  รองรับการเข้าสู่ประชาคมอาเซียน</t>
  </si>
  <si>
    <t>1. โครงการเตรียมความพร้อมสู่ประชาคมโลก(91751)</t>
  </si>
  <si>
    <t>91751 - 10</t>
  </si>
  <si>
    <t>โครงการเตรียมความพร้อมสู่ประชาคมอาเซียน (91751)</t>
  </si>
  <si>
    <t>แผนงาน :  ป้องกัน ปราบปรามการทุจริต และประพฤติมิชอบในภาครัฐ</t>
  </si>
  <si>
    <t>รหัส</t>
  </si>
  <si>
    <t>อื่น</t>
  </si>
  <si>
    <t>คชจ.ประชุม</t>
  </si>
  <si>
    <t>ตัดที่</t>
  </si>
  <si>
    <t>702 - 178</t>
  </si>
  <si>
    <t>ค่าล่วงเวลาแผน</t>
  </si>
  <si>
    <t>702-142</t>
  </si>
  <si>
    <t>ค่าล่วงเวลาการเงิน</t>
  </si>
  <si>
    <t>สรุปคงเหลือเบิกจ่ายในมือ ณ 29 กย.57</t>
  </si>
  <si>
    <t>ค่าปรับปรุงจานดาวเทียมดอยงาม</t>
  </si>
  <si>
    <t>ค่าปรับปรุงจานดาวเทียมหนองบัว</t>
  </si>
  <si>
    <t>เรื่อง..................................................</t>
  </si>
  <si>
    <t>ลายมือชื่อ ทราบ/ปฏิบัติ</t>
  </si>
  <si>
    <t>หนังสือเวียนเพื่อทราบและถือปฏิบัติกลุ่มบริหารงานการเงินและสินทรัพย์</t>
  </si>
  <si>
    <t>ลงวันที่....................................</t>
  </si>
  <si>
    <t>นายเสน่ห์  มณีวรรณ์</t>
  </si>
  <si>
    <t>น.ส.นงคราญ  กรีรัตยากร</t>
  </si>
  <si>
    <t>น.ส.สุจิตรา  สลีสองสม</t>
  </si>
  <si>
    <t>นายอดุลย์   บัวดี</t>
  </si>
  <si>
    <t>ส่วนราชการ  สำนักงานเขตพื้นที่การศึกษาเชียงราย เขต 1  ประจำเดือน… มีนาคม  2558</t>
  </si>
  <si>
    <t>504-0-15615-4</t>
  </si>
  <si>
    <t>504-0-46831-8</t>
  </si>
  <si>
    <t>ผลผลิตผู้จบการศึกษาภาคบังคับ (002)</t>
  </si>
  <si>
    <t xml:space="preserve"> / 58</t>
  </si>
  <si>
    <t>ส่วนราชการ  สำนักงานเขตพื้นที่การศึกษาเชียงราย เขต 1  ประจำเดือน… สิงหาคม  2558</t>
  </si>
  <si>
    <t>วันที่ 12 สค.58 หยุดวันแม่แห่งชาติ 1 วัน</t>
  </si>
  <si>
    <t>3-31 สค.58</t>
  </si>
  <si>
    <t>(</t>
  </si>
  <si>
    <t>5. โครงการจัดการเรียนการสอนโดยใช้คอมพิวเตอร์พกพา(058)</t>
  </si>
  <si>
    <t>ส่วนราชการ  สำนักงานเขตพื้นที่การศึกษาเชียงราย เขต 1  ประจำเดือน… พฤศจิกายน  2558</t>
  </si>
  <si>
    <t>ผลผลิต</t>
  </si>
  <si>
    <t>ผลผลิตผู้จบการศึกษาก่อนประถมศึกษา (001)</t>
  </si>
  <si>
    <t>ผลผลิตผู้จบการศึกษามัธยมศึกษาตอนปลาย (003)</t>
  </si>
  <si>
    <t>ผลผลิตเด็กพิการได้รับการศึกษาขั้นพื้นฐานและการพัฒนาสมรรถภาพ (004)</t>
  </si>
  <si>
    <t>ผลผลิตเด็กผู้มีความสามารถพิเศษได้รับการพัฒนาศักยภาพ(050)</t>
  </si>
  <si>
    <t xml:space="preserve"> / 59</t>
  </si>
  <si>
    <t>ว.804</t>
  </si>
  <si>
    <t>ผู้อำนวยการกลุ่มบริหารงานการเงินและสินทรัพย์</t>
  </si>
  <si>
    <t>504-0-86830-8</t>
  </si>
  <si>
    <t>น.ส.รพีพรรณ   เยาว์ธานี</t>
  </si>
  <si>
    <t>แผนงาน :  พื้นฐานด้านการพัฒนาและเสริมสร้างศักยภาพคน</t>
  </si>
  <si>
    <t>น.ส.มยุรา  มณีรัตน์</t>
  </si>
  <si>
    <t>นายกิตติชัย  เมืองมา</t>
  </si>
  <si>
    <t>5041605769</t>
  </si>
  <si>
    <t>นายบุญล้อม  โสภาพรม</t>
  </si>
  <si>
    <t>8860032644</t>
  </si>
  <si>
    <t>5041937982</t>
  </si>
  <si>
    <t>นายสมาน  กันธิยะ</t>
  </si>
  <si>
    <t>5041612757</t>
  </si>
  <si>
    <t>นายเสน่ห์  มณีวรรณ</t>
  </si>
  <si>
    <t xml:space="preserve"> / 60</t>
  </si>
  <si>
    <t>ว.483</t>
  </si>
  <si>
    <t>ผลผลิตผู้จบการศึกษาภาคบังคับ (26002)</t>
  </si>
  <si>
    <t>แผนงาน :   พื้นฐานด้านการพัฒนาและเสริมสร้างศักยภาพคน</t>
  </si>
  <si>
    <t>(นางสาวรพีพรรณ   เยาว์ธานี)</t>
  </si>
  <si>
    <t>น.ส.เอริน  นาละกา</t>
  </si>
  <si>
    <t>รวมจ่ายเงินทั้งสิ้น(ตัวอักษร).....................................................................................................</t>
  </si>
  <si>
    <t>รวมจ่ายเงินทั้งสิ้น(ตัวอักษร).....</t>
  </si>
  <si>
    <t>ส่วนราชการ  สำนักงานเขตพื้นที่การศึกษาเชียงราย เขต 1  ประจำเดือน....สิงหาคม  2560.......</t>
  </si>
  <si>
    <t xml:space="preserve"> สิงหาคม  2560</t>
  </si>
  <si>
    <t>20-31  สค.60</t>
  </si>
  <si>
    <t>รวมจ่ายเงินทั้งสิ้น(ตัวอักษร).</t>
  </si>
  <si>
    <t xml:space="preserve"> กันยายน  2560</t>
  </si>
  <si>
    <t>20-31 สค.60</t>
  </si>
  <si>
    <t>1-29 กย.60</t>
  </si>
  <si>
    <t>------------------------------------------------------</t>
  </si>
  <si>
    <t>20 สค - 29  กย.560.60</t>
  </si>
  <si>
    <t>รวม 20สค.      29 กย.60</t>
  </si>
  <si>
    <t xml:space="preserve"> 8 - 29 กย.60</t>
  </si>
  <si>
    <t>ส่วนราชการ  สำนักงานเขตพื้นที่การศึกษาเชียงราย เขต 1  ประจำเดือน....มิถุนายน  2561.......</t>
  </si>
  <si>
    <t>นายบุญล้อม   โสภาพรม</t>
  </si>
  <si>
    <t xml:space="preserve"> มิถุนายน  2561</t>
  </si>
  <si>
    <t>ลงชื่อ................................................................................ผู้จ่ายเงิน</t>
  </si>
  <si>
    <t>ลงชื่อ.........................................................................................ผู้รับรองการปฏิบัติงาน</t>
  </si>
  <si>
    <t xml:space="preserve">  มิถุนายน  2561</t>
  </si>
  <si>
    <t xml:space="preserve"> กลุ่มงานบริหารการเงินและสินทรัพย์</t>
  </si>
  <si>
    <t>4 - 17 มิ.ย. 2561</t>
  </si>
  <si>
    <t xml:space="preserve"> / 61</t>
  </si>
  <si>
    <t>ว.4808</t>
  </si>
  <si>
    <t>ผลผลิตผู้จบการศึกษาภาคบังคับ (34002)</t>
  </si>
  <si>
    <t xml:space="preserve">  34002 / L3171/ 6111210</t>
  </si>
  <si>
    <t xml:space="preserve"> 1.  ผู้จบการศึกษาก่อนประถม  (34001)</t>
  </si>
  <si>
    <t xml:space="preserve"> 2.   ผู้จบการศึกษาภาคบังคับ  (34002)</t>
  </si>
  <si>
    <t>ส่วนราชการ  สำนักงานเขตพื้นที่การศึกษาเชียงราย เขต 1  ประจำเดือน....มิถุนายน และ กรกฎาคม 2561......</t>
  </si>
  <si>
    <t>ลงชื่อ................................................................................ผู้รับรองการปฏิบัติงาน</t>
  </si>
  <si>
    <t xml:space="preserve"> กรกฎาคม 2561</t>
  </si>
  <si>
    <t xml:space="preserve">   ลงชื่อ................................................................................ผู้จ่ายเงิน</t>
  </si>
  <si>
    <t>29 มิ.ย.-6 ก.ค. 2561</t>
  </si>
  <si>
    <t xml:space="preserve">       19  กรกฎาคม  2561</t>
  </si>
  <si>
    <t>กลุ่มบริหารงานการเงิน วันที่ 29-30 มิถุนายน 2561 และ</t>
  </si>
  <si>
    <t>วันที่ 1 - 6 กรกฎาคม  2561</t>
  </si>
  <si>
    <t>นายบุญล้อม   โสภาพรม  และคณะ รวม  6 คน</t>
  </si>
  <si>
    <t>รวมจ่ายเงินทั้งสิ้น(ตัวอักษร).....-หนึ่งหมื่นเจ็ดพันสี่สิบบาทถ้วน-....................</t>
  </si>
  <si>
    <t>ส่วนราชการ  สำนักงานเขตพื้นที่การศึกษาเชียงราย เขต 1  ประจำเดือน...กันยายน 2561.......</t>
  </si>
  <si>
    <t xml:space="preserve"> กันยายน  2561</t>
  </si>
  <si>
    <t>ยังไม่ต้องลงวันที่ เดือน พ.ศ.</t>
  </si>
  <si>
    <t xml:space="preserve">                   (นายดวงดี .......)</t>
  </si>
  <si>
    <t>ผู้จ่ายเงินเป็นเจ้าหน้าที่ สพป.</t>
  </si>
  <si>
    <t>นาย ดวงดี    (ครูการเงิน)</t>
  </si>
  <si>
    <t>นาง ดวงเดือน   (ครูพัสดุ)</t>
  </si>
  <si>
    <t>นาง ดวงดาว  (ธุรการ)</t>
  </si>
  <si>
    <t>16.30 น.</t>
  </si>
  <si>
    <t>21.00 น.</t>
  </si>
  <si>
    <t>บัญชีลงเวลาสำหรับวันปกติไม่ใช่วันหยุด</t>
  </si>
  <si>
    <t>ต้องครบ 4 ชั่วโมง ๆ ละ 50 บาท</t>
  </si>
  <si>
    <t>บัญชีลงเวลาสำหรับวันหยุด</t>
  </si>
  <si>
    <t>ต้องครบ 7 ชั่วโมง ๆ ละ 60 บาท</t>
  </si>
  <si>
    <t>08.30 น.</t>
  </si>
  <si>
    <t>17.00 น.</t>
  </si>
  <si>
    <r>
      <rPr>
        <b/>
        <u val="single"/>
        <sz val="20"/>
        <color indexed="10"/>
        <rFont val="Angsana New"/>
        <family val="1"/>
      </rPr>
      <t xml:space="preserve">หมายเหตุ </t>
    </r>
    <r>
      <rPr>
        <b/>
        <sz val="20"/>
        <rFont val="Angsana New"/>
        <family val="1"/>
      </rPr>
      <t xml:space="preserve">   โรงเรียนตัวอย่างได้รับจัดสรรงบประมาณ จำนวน 4,000 บาท</t>
    </r>
  </si>
  <si>
    <r>
      <rPr>
        <b/>
        <u val="single"/>
        <sz val="20"/>
        <color indexed="10"/>
        <rFont val="Angsana New"/>
        <family val="1"/>
      </rPr>
      <t xml:space="preserve">หมายเหตุ </t>
    </r>
    <r>
      <rPr>
        <b/>
        <sz val="20"/>
        <rFont val="Angsana New"/>
        <family val="1"/>
      </rPr>
      <t xml:space="preserve">   โรงเรียนตัวอย่างได้รับจัดสรรงบประมาณ จำนวน 5,000 บาท</t>
    </r>
  </si>
  <si>
    <t xml:space="preserve">นางแสงเดือน  </t>
  </si>
  <si>
    <t>ค่าล่วงเวลา 1,440 บาท ขอเบิกเพียง 1,120 บาท</t>
  </si>
  <si>
    <t>ค่าล่วงเวลาคนละ 1,640 บาท ขอเบิกเพียงคนละ 1,250 บาท</t>
  </si>
  <si>
    <r>
      <rPr>
        <b/>
        <u val="single"/>
        <sz val="20"/>
        <color indexed="10"/>
        <rFont val="Angsana New"/>
        <family val="1"/>
      </rPr>
      <t xml:space="preserve">หมายเหตุ </t>
    </r>
    <r>
      <rPr>
        <b/>
        <sz val="20"/>
        <rFont val="Angsana New"/>
        <family val="1"/>
      </rPr>
      <t xml:space="preserve">   โรงเรียนตัวอย่างได้รับจัดสรรงบประมาณ จำนวน 3,000 บาท</t>
    </r>
  </si>
  <si>
    <t>ค่าล่วงเวลาคนละ 1,240 บาท ขอเบิกเพียงคนละ 1,000 บาท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</si>
</sst>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_(* #,##0.0_);_(* \(#,##0.0\);_(* &quot;-&quot;??_);_(@_)"/>
    <numFmt numFmtId="208" formatCode="_(* #,##0_);_(* \(#,##0\);_(* &quot;-&quot;??_);_(@_)"/>
    <numFmt numFmtId="209" formatCode="_-* #,##0_-;\-* #,##0_-;_-* &quot;-&quot;??_-;_-@_-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0_ ;\-0\ "/>
    <numFmt numFmtId="215" formatCode="_-* #,##0.0_-;\-* #,##0.0_-;_-* &quot;-&quot;??_-;_-@_-"/>
  </numFmts>
  <fonts count="175">
    <font>
      <sz val="10"/>
      <name val="Arial"/>
      <family val="0"/>
    </font>
    <font>
      <sz val="18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color indexed="10"/>
      <name val="Angsana New"/>
      <family val="1"/>
    </font>
    <font>
      <sz val="16"/>
      <color indexed="12"/>
      <name val="Angsana New"/>
      <family val="1"/>
    </font>
    <font>
      <sz val="12"/>
      <color indexed="12"/>
      <name val="Angsana New"/>
      <family val="1"/>
    </font>
    <font>
      <sz val="12"/>
      <color indexed="10"/>
      <name val="Angsana New"/>
      <family val="1"/>
    </font>
    <font>
      <sz val="10"/>
      <name val="Angsana New"/>
      <family val="1"/>
    </font>
    <font>
      <b/>
      <sz val="18"/>
      <name val="Cordia New"/>
      <family val="2"/>
    </font>
    <font>
      <b/>
      <sz val="20"/>
      <name val="Cordia New"/>
      <family val="2"/>
    </font>
    <font>
      <b/>
      <sz val="16"/>
      <name val="Cordia New"/>
      <family val="2"/>
    </font>
    <font>
      <sz val="14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8"/>
      <name val="Cordia New"/>
      <family val="2"/>
    </font>
    <font>
      <sz val="18"/>
      <color indexed="8"/>
      <name val="AngsanaUPC"/>
      <family val="1"/>
    </font>
    <font>
      <sz val="17"/>
      <name val="Cordia New"/>
      <family val="2"/>
    </font>
    <font>
      <sz val="20"/>
      <name val="Cordia New"/>
      <family val="2"/>
    </font>
    <font>
      <sz val="18"/>
      <color indexed="12"/>
      <name val="AngsanaUPC"/>
      <family val="1"/>
    </font>
    <font>
      <sz val="17"/>
      <name val="Angsana New"/>
      <family val="1"/>
    </font>
    <font>
      <i/>
      <sz val="12"/>
      <color indexed="12"/>
      <name val="Angsana New"/>
      <family val="1"/>
    </font>
    <font>
      <i/>
      <sz val="12"/>
      <color indexed="10"/>
      <name val="Angsana New"/>
      <family val="1"/>
    </font>
    <font>
      <i/>
      <sz val="12"/>
      <name val="Angsana New"/>
      <family val="1"/>
    </font>
    <font>
      <sz val="16"/>
      <color indexed="13"/>
      <name val="Angsana New"/>
      <family val="1"/>
    </font>
    <font>
      <b/>
      <sz val="54"/>
      <color indexed="13"/>
      <name val="Tahoma"/>
      <family val="2"/>
    </font>
    <font>
      <sz val="11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sz val="14"/>
      <name val="Angsana New"/>
      <family val="1"/>
    </font>
    <font>
      <b/>
      <i/>
      <sz val="12"/>
      <name val="Angsana New"/>
      <family val="1"/>
    </font>
    <font>
      <b/>
      <sz val="28"/>
      <name val="Angsana New"/>
      <family val="1"/>
    </font>
    <font>
      <b/>
      <sz val="26"/>
      <name val="Angsana New"/>
      <family val="1"/>
    </font>
    <font>
      <sz val="20"/>
      <color indexed="12"/>
      <name val="Angsana New"/>
      <family val="1"/>
    </font>
    <font>
      <sz val="14"/>
      <color indexed="12"/>
      <name val="Angsana New"/>
      <family val="1"/>
    </font>
    <font>
      <sz val="18"/>
      <color indexed="12"/>
      <name val="Angsana New"/>
      <family val="1"/>
    </font>
    <font>
      <b/>
      <sz val="13"/>
      <name val="Angsana New"/>
      <family val="1"/>
    </font>
    <font>
      <sz val="15"/>
      <name val="Angsana New"/>
      <family val="1"/>
    </font>
    <font>
      <sz val="13"/>
      <name val="Angsana New"/>
      <family val="1"/>
    </font>
    <font>
      <sz val="12"/>
      <color indexed="49"/>
      <name val="Angsana New"/>
      <family val="1"/>
    </font>
    <font>
      <sz val="11"/>
      <name val="Arial"/>
      <family val="2"/>
    </font>
    <font>
      <sz val="20"/>
      <name val="Angsana New"/>
      <family val="1"/>
    </font>
    <font>
      <i/>
      <sz val="14"/>
      <name val="Angsana New"/>
      <family val="1"/>
    </font>
    <font>
      <sz val="12"/>
      <name val="Arial"/>
      <family val="2"/>
    </font>
    <font>
      <b/>
      <sz val="12"/>
      <name val="Cordia New"/>
      <family val="2"/>
    </font>
    <font>
      <sz val="16"/>
      <name val="AngsanaUPC"/>
      <family val="1"/>
    </font>
    <font>
      <sz val="18"/>
      <name val="AngsanaUPC"/>
      <family val="1"/>
    </font>
    <font>
      <sz val="12"/>
      <name val="AngsanaUPC"/>
      <family val="1"/>
    </font>
    <font>
      <sz val="10"/>
      <name val="AngsanaUPC"/>
      <family val="1"/>
    </font>
    <font>
      <sz val="12"/>
      <name val="Cordia New"/>
      <family val="2"/>
    </font>
    <font>
      <b/>
      <i/>
      <sz val="20"/>
      <name val="Angsana New"/>
      <family val="1"/>
    </font>
    <font>
      <b/>
      <i/>
      <sz val="18"/>
      <name val="Angsana New"/>
      <family val="1"/>
    </font>
    <font>
      <b/>
      <sz val="22"/>
      <name val="Cordia New"/>
      <family val="2"/>
    </font>
    <font>
      <sz val="22"/>
      <name val="Angsana New"/>
      <family val="1"/>
    </font>
    <font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Angsana New"/>
      <family val="1"/>
    </font>
    <font>
      <b/>
      <sz val="16"/>
      <color indexed="10"/>
      <name val="Angsana New"/>
      <family val="1"/>
    </font>
    <font>
      <sz val="14"/>
      <color indexed="10"/>
      <name val="Angsana New"/>
      <family val="1"/>
    </font>
    <font>
      <sz val="14"/>
      <color indexed="30"/>
      <name val="Angsana New"/>
      <family val="1"/>
    </font>
    <font>
      <i/>
      <sz val="12"/>
      <color indexed="30"/>
      <name val="Angsana New"/>
      <family val="1"/>
    </font>
    <font>
      <sz val="16"/>
      <color indexed="30"/>
      <name val="Angsana New"/>
      <family val="1"/>
    </font>
    <font>
      <i/>
      <sz val="16"/>
      <color indexed="30"/>
      <name val="Angsana New"/>
      <family val="1"/>
    </font>
    <font>
      <i/>
      <sz val="16"/>
      <color indexed="10"/>
      <name val="Angsana New"/>
      <family val="1"/>
    </font>
    <font>
      <b/>
      <sz val="14"/>
      <color indexed="10"/>
      <name val="Angsana New"/>
      <family val="1"/>
    </font>
    <font>
      <b/>
      <i/>
      <sz val="16"/>
      <color indexed="10"/>
      <name val="Angsana New"/>
      <family val="1"/>
    </font>
    <font>
      <b/>
      <i/>
      <sz val="12"/>
      <color indexed="10"/>
      <name val="Angsana New"/>
      <family val="1"/>
    </font>
    <font>
      <b/>
      <sz val="14"/>
      <color indexed="30"/>
      <name val="Angsana New"/>
      <family val="1"/>
    </font>
    <font>
      <b/>
      <i/>
      <sz val="16"/>
      <color indexed="30"/>
      <name val="Angsana New"/>
      <family val="1"/>
    </font>
    <font>
      <b/>
      <i/>
      <sz val="12"/>
      <color indexed="30"/>
      <name val="Angsana New"/>
      <family val="1"/>
    </font>
    <font>
      <b/>
      <sz val="48"/>
      <color indexed="30"/>
      <name val="Angsana New"/>
      <family val="1"/>
    </font>
    <font>
      <sz val="18"/>
      <color indexed="30"/>
      <name val="Angsana New"/>
      <family val="1"/>
    </font>
    <font>
      <b/>
      <sz val="18"/>
      <color indexed="10"/>
      <name val="Angsana New"/>
      <family val="1"/>
    </font>
    <font>
      <b/>
      <sz val="36"/>
      <color indexed="30"/>
      <name val="Angsana New"/>
      <family val="1"/>
    </font>
    <font>
      <b/>
      <sz val="12"/>
      <color indexed="30"/>
      <name val="Angsana New"/>
      <family val="1"/>
    </font>
    <font>
      <b/>
      <sz val="12"/>
      <color indexed="10"/>
      <name val="Angsana New"/>
      <family val="1"/>
    </font>
    <font>
      <sz val="18"/>
      <color indexed="10"/>
      <name val="Angsana New"/>
      <family val="1"/>
    </font>
    <font>
      <b/>
      <i/>
      <sz val="14"/>
      <color indexed="30"/>
      <name val="Angsana New"/>
      <family val="1"/>
    </font>
    <font>
      <b/>
      <i/>
      <sz val="14"/>
      <color indexed="10"/>
      <name val="Angsana New"/>
      <family val="1"/>
    </font>
    <font>
      <sz val="12"/>
      <color indexed="30"/>
      <name val="Angsana New"/>
      <family val="1"/>
    </font>
    <font>
      <sz val="16"/>
      <color indexed="8"/>
      <name val="Angsana New"/>
      <family val="1"/>
    </font>
    <font>
      <sz val="18"/>
      <color indexed="8"/>
      <name val="Angsana New"/>
      <family val="1"/>
    </font>
    <font>
      <sz val="20"/>
      <color indexed="8"/>
      <name val="Angsana New"/>
      <family val="1"/>
    </font>
    <font>
      <b/>
      <sz val="16"/>
      <color indexed="12"/>
      <name val="Angsana New"/>
      <family val="1"/>
    </font>
    <font>
      <sz val="12"/>
      <color indexed="23"/>
      <name val="Sanserif"/>
      <family val="0"/>
    </font>
    <font>
      <b/>
      <i/>
      <sz val="16"/>
      <color indexed="12"/>
      <name val="Angsana New"/>
      <family val="1"/>
    </font>
    <font>
      <sz val="20"/>
      <color indexed="10"/>
      <name val="Angsana New"/>
      <family val="1"/>
    </font>
    <font>
      <sz val="12"/>
      <color indexed="8"/>
      <name val="Angsana New"/>
      <family val="1"/>
    </font>
    <font>
      <sz val="22"/>
      <color indexed="10"/>
      <name val="Angsana New"/>
      <family val="1"/>
    </font>
    <font>
      <b/>
      <sz val="16"/>
      <color indexed="8"/>
      <name val="Angsana New"/>
      <family val="1"/>
    </font>
    <font>
      <b/>
      <i/>
      <sz val="16"/>
      <color indexed="8"/>
      <name val="Angsana New"/>
      <family val="1"/>
    </font>
    <font>
      <i/>
      <sz val="16"/>
      <color indexed="8"/>
      <name val="Angsana New"/>
      <family val="1"/>
    </font>
    <font>
      <b/>
      <u val="single"/>
      <sz val="20"/>
      <color indexed="10"/>
      <name val="Angsana New"/>
      <family val="1"/>
    </font>
    <font>
      <sz val="1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33CC"/>
      <name val="Angsana New"/>
      <family val="1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4"/>
      <color rgb="FFFF0000"/>
      <name val="Angsana New"/>
      <family val="1"/>
    </font>
    <font>
      <i/>
      <sz val="12"/>
      <color rgb="FFFF0000"/>
      <name val="Angsana New"/>
      <family val="1"/>
    </font>
    <font>
      <sz val="14"/>
      <color rgb="FF0033CC"/>
      <name val="Angsana New"/>
      <family val="1"/>
    </font>
    <font>
      <i/>
      <sz val="12"/>
      <color rgb="FF0033CC"/>
      <name val="Angsana New"/>
      <family val="1"/>
    </font>
    <font>
      <sz val="16"/>
      <color rgb="FF0033CC"/>
      <name val="Angsana New"/>
      <family val="1"/>
    </font>
    <font>
      <i/>
      <sz val="16"/>
      <color rgb="FF0033CC"/>
      <name val="Angsana New"/>
      <family val="1"/>
    </font>
    <font>
      <i/>
      <sz val="16"/>
      <color rgb="FFFF0000"/>
      <name val="Angsana New"/>
      <family val="1"/>
    </font>
    <font>
      <b/>
      <sz val="14"/>
      <color rgb="FFFF0000"/>
      <name val="Angsana New"/>
      <family val="1"/>
    </font>
    <font>
      <b/>
      <i/>
      <sz val="16"/>
      <color rgb="FFFF0000"/>
      <name val="Angsana New"/>
      <family val="1"/>
    </font>
    <font>
      <b/>
      <i/>
      <sz val="12"/>
      <color rgb="FFFF0000"/>
      <name val="Angsana New"/>
      <family val="1"/>
    </font>
    <font>
      <b/>
      <sz val="14"/>
      <color rgb="FF0033CC"/>
      <name val="Angsana New"/>
      <family val="1"/>
    </font>
    <font>
      <b/>
      <i/>
      <sz val="16"/>
      <color rgb="FF0033CC"/>
      <name val="Angsana New"/>
      <family val="1"/>
    </font>
    <font>
      <b/>
      <i/>
      <sz val="12"/>
      <color rgb="FF0033CC"/>
      <name val="Angsana New"/>
      <family val="1"/>
    </font>
    <font>
      <b/>
      <sz val="48"/>
      <color rgb="FF0033CC"/>
      <name val="Angsana New"/>
      <family val="1"/>
    </font>
    <font>
      <sz val="18"/>
      <color rgb="FF0033CC"/>
      <name val="Angsana New"/>
      <family val="1"/>
    </font>
    <font>
      <b/>
      <sz val="18"/>
      <color rgb="FFFF0000"/>
      <name val="Angsana New"/>
      <family val="1"/>
    </font>
    <font>
      <b/>
      <sz val="36"/>
      <color rgb="FF0033CC"/>
      <name val="Angsana New"/>
      <family val="1"/>
    </font>
    <font>
      <b/>
      <sz val="12"/>
      <color rgb="FF0033CC"/>
      <name val="Angsana New"/>
      <family val="1"/>
    </font>
    <font>
      <b/>
      <sz val="12"/>
      <color rgb="FFFF0000"/>
      <name val="Angsana New"/>
      <family val="1"/>
    </font>
    <font>
      <sz val="12"/>
      <color rgb="FFFF0000"/>
      <name val="Angsana New"/>
      <family val="1"/>
    </font>
    <font>
      <sz val="18"/>
      <color rgb="FFFF0000"/>
      <name val="Angsana New"/>
      <family val="1"/>
    </font>
    <font>
      <b/>
      <i/>
      <sz val="14"/>
      <color rgb="FF0033CC"/>
      <name val="Angsana New"/>
      <family val="1"/>
    </font>
    <font>
      <b/>
      <i/>
      <sz val="14"/>
      <color rgb="FFFF0000"/>
      <name val="Angsana New"/>
      <family val="1"/>
    </font>
    <font>
      <sz val="12"/>
      <color rgb="FF0033CC"/>
      <name val="Angsana New"/>
      <family val="1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sz val="20"/>
      <color theme="1"/>
      <name val="Angsana New"/>
      <family val="1"/>
    </font>
    <font>
      <b/>
      <sz val="16"/>
      <color rgb="FF0000FF"/>
      <name val="Angsana New"/>
      <family val="1"/>
    </font>
    <font>
      <sz val="12"/>
      <color rgb="FF666666"/>
      <name val="Sanserif"/>
      <family val="0"/>
    </font>
    <font>
      <b/>
      <i/>
      <sz val="16"/>
      <color rgb="FF0000FF"/>
      <name val="Angsana New"/>
      <family val="1"/>
    </font>
    <font>
      <sz val="20"/>
      <color rgb="FFFF0000"/>
      <name val="Angsana New"/>
      <family val="1"/>
    </font>
    <font>
      <sz val="12"/>
      <color theme="1"/>
      <name val="Angsana New"/>
      <family val="1"/>
    </font>
    <font>
      <sz val="22"/>
      <color rgb="FFFF0000"/>
      <name val="Angsana New"/>
      <family val="1"/>
    </font>
    <font>
      <b/>
      <sz val="16"/>
      <color theme="1"/>
      <name val="Angsana New"/>
      <family val="1"/>
    </font>
    <font>
      <b/>
      <i/>
      <sz val="16"/>
      <color theme="1"/>
      <name val="Angsana New"/>
      <family val="1"/>
    </font>
    <font>
      <i/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1" fillId="20" borderId="1" applyNumberFormat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21" borderId="2" applyNumberFormat="0" applyAlignment="0" applyProtection="0"/>
    <xf numFmtId="0" fontId="126" fillId="0" borderId="3" applyNumberFormat="0" applyFill="0" applyAlignment="0" applyProtection="0"/>
    <xf numFmtId="0" fontId="127" fillId="22" borderId="0" applyNumberFormat="0" applyBorder="0" applyAlignment="0" applyProtection="0"/>
    <xf numFmtId="0" fontId="128" fillId="23" borderId="1" applyNumberFormat="0" applyAlignment="0" applyProtection="0"/>
    <xf numFmtId="0" fontId="129" fillId="24" borderId="0" applyNumberFormat="0" applyBorder="0" applyAlignment="0" applyProtection="0"/>
    <xf numFmtId="0" fontId="130" fillId="0" borderId="4" applyNumberFormat="0" applyFill="0" applyAlignment="0" applyProtection="0"/>
    <xf numFmtId="0" fontId="131" fillId="25" borderId="0" applyNumberFormat="0" applyBorder="0" applyAlignment="0" applyProtection="0"/>
    <xf numFmtId="0" fontId="118" fillId="26" borderId="0" applyNumberFormat="0" applyBorder="0" applyAlignment="0" applyProtection="0"/>
    <xf numFmtId="0" fontId="118" fillId="27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18" fillId="30" borderId="0" applyNumberFormat="0" applyBorder="0" applyAlignment="0" applyProtection="0"/>
    <xf numFmtId="0" fontId="118" fillId="31" borderId="0" applyNumberFormat="0" applyBorder="0" applyAlignment="0" applyProtection="0"/>
    <xf numFmtId="0" fontId="132" fillId="20" borderId="5" applyNumberFormat="0" applyAlignment="0" applyProtection="0"/>
    <xf numFmtId="0" fontId="0" fillId="32" borderId="6" applyNumberFormat="0" applyFont="0" applyAlignment="0" applyProtection="0"/>
    <xf numFmtId="0" fontId="133" fillId="0" borderId="7" applyNumberFormat="0" applyFill="0" applyAlignment="0" applyProtection="0"/>
    <xf numFmtId="0" fontId="134" fillId="0" borderId="8" applyNumberFormat="0" applyFill="0" applyAlignment="0" applyProtection="0"/>
    <xf numFmtId="0" fontId="135" fillId="0" borderId="9" applyNumberFormat="0" applyFill="0" applyAlignment="0" applyProtection="0"/>
    <xf numFmtId="0" fontId="135" fillId="0" borderId="0" applyNumberFormat="0" applyFill="0" applyBorder="0" applyAlignment="0" applyProtection="0"/>
  </cellStyleXfs>
  <cellXfs count="7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206" fontId="18" fillId="0" borderId="22" xfId="33" applyFont="1" applyBorder="1" applyAlignment="1">
      <alignment horizontal="center" vertical="center" wrapText="1"/>
    </xf>
    <xf numFmtId="43" fontId="18" fillId="0" borderId="22" xfId="0" applyNumberFormat="1" applyFont="1" applyBorder="1" applyAlignment="1">
      <alignment horizontal="center" vertical="center" wrapText="1"/>
    </xf>
    <xf numFmtId="206" fontId="18" fillId="0" borderId="23" xfId="33" applyFont="1" applyBorder="1" applyAlignment="1">
      <alignment/>
    </xf>
    <xf numFmtId="0" fontId="18" fillId="0" borderId="22" xfId="0" applyFont="1" applyBorder="1" applyAlignment="1">
      <alignment horizontal="left" vertical="center" wrapText="1"/>
    </xf>
    <xf numFmtId="206" fontId="20" fillId="0" borderId="23" xfId="33" applyFont="1" applyBorder="1" applyAlignment="1">
      <alignment/>
    </xf>
    <xf numFmtId="0" fontId="20" fillId="0" borderId="23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8" fillId="0" borderId="23" xfId="0" applyFont="1" applyBorder="1" applyAlignment="1">
      <alignment/>
    </xf>
    <xf numFmtId="49" fontId="21" fillId="0" borderId="24" xfId="0" applyNumberFormat="1" applyFont="1" applyFill="1" applyBorder="1" applyAlignment="1">
      <alignment horizontal="center"/>
    </xf>
    <xf numFmtId="206" fontId="22" fillId="0" borderId="23" xfId="33" applyFont="1" applyBorder="1" applyAlignment="1">
      <alignment/>
    </xf>
    <xf numFmtId="0" fontId="17" fillId="0" borderId="23" xfId="0" applyFont="1" applyBorder="1" applyAlignment="1">
      <alignment/>
    </xf>
    <xf numFmtId="49" fontId="20" fillId="0" borderId="14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206" fontId="20" fillId="0" borderId="25" xfId="33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206" fontId="18" fillId="0" borderId="0" xfId="33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7" fillId="0" borderId="26" xfId="0" applyFont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/>
    </xf>
    <xf numFmtId="206" fontId="20" fillId="0" borderId="26" xfId="33" applyFont="1" applyBorder="1" applyAlignment="1">
      <alignment/>
    </xf>
    <xf numFmtId="0" fontId="8" fillId="0" borderId="26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2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209" fontId="1" fillId="0" borderId="23" xfId="33" applyNumberFormat="1" applyFont="1" applyBorder="1" applyAlignment="1">
      <alignment/>
    </xf>
    <xf numFmtId="0" fontId="8" fillId="0" borderId="23" xfId="0" applyFont="1" applyBorder="1" applyAlignment="1">
      <alignment/>
    </xf>
    <xf numFmtId="208" fontId="1" fillId="0" borderId="11" xfId="33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208" fontId="1" fillId="0" borderId="10" xfId="33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26" fillId="0" borderId="28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208" fontId="1" fillId="0" borderId="28" xfId="33" applyNumberFormat="1" applyFont="1" applyBorder="1" applyAlignment="1">
      <alignment/>
    </xf>
    <xf numFmtId="208" fontId="1" fillId="0" borderId="12" xfId="33" applyNumberFormat="1" applyFont="1" applyBorder="1" applyAlignment="1">
      <alignment horizontal="center"/>
    </xf>
    <xf numFmtId="209" fontId="25" fillId="0" borderId="23" xfId="33" applyNumberFormat="1" applyFont="1" applyBorder="1" applyAlignment="1">
      <alignment/>
    </xf>
    <xf numFmtId="209" fontId="25" fillId="0" borderId="14" xfId="33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208" fontId="1" fillId="0" borderId="28" xfId="33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1" fillId="0" borderId="29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26" xfId="0" applyFont="1" applyBorder="1" applyAlignment="1">
      <alignment/>
    </xf>
    <xf numFmtId="209" fontId="1" fillId="0" borderId="12" xfId="33" applyNumberFormat="1" applyFont="1" applyBorder="1" applyAlignment="1">
      <alignment horizontal="center" vertical="center"/>
    </xf>
    <xf numFmtId="208" fontId="4" fillId="0" borderId="11" xfId="33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30" fillId="0" borderId="0" xfId="0" applyFont="1" applyAlignment="1">
      <alignment horizontal="center"/>
    </xf>
    <xf numFmtId="0" fontId="4" fillId="0" borderId="17" xfId="0" applyFont="1" applyBorder="1" applyAlignment="1" quotePrefix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1" fontId="1" fillId="0" borderId="11" xfId="33" applyNumberFormat="1" applyFont="1" applyBorder="1" applyAlignment="1">
      <alignment horizontal="center" vertical="center"/>
    </xf>
    <xf numFmtId="209" fontId="25" fillId="0" borderId="38" xfId="33" applyNumberFormat="1" applyFont="1" applyBorder="1" applyAlignment="1">
      <alignment/>
    </xf>
    <xf numFmtId="208" fontId="1" fillId="0" borderId="12" xfId="0" applyNumberFormat="1" applyFont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0" fillId="0" borderId="10" xfId="33" applyNumberFormat="1" applyFont="1" applyBorder="1" applyAlignment="1">
      <alignment horizontal="center" vertical="center"/>
    </xf>
    <xf numFmtId="1" fontId="1" fillId="0" borderId="10" xfId="33" applyNumberFormat="1" applyFont="1" applyBorder="1" applyAlignment="1">
      <alignment horizontal="center" vertical="center"/>
    </xf>
    <xf numFmtId="1" fontId="0" fillId="0" borderId="11" xfId="33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4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08" fontId="1" fillId="0" borderId="25" xfId="33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36" fillId="0" borderId="0" xfId="0" applyFont="1" applyFill="1" applyBorder="1" applyAlignment="1">
      <alignment horizontal="center"/>
    </xf>
    <xf numFmtId="0" fontId="13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138" fillId="0" borderId="0" xfId="0" applyFont="1" applyFill="1" applyAlignment="1">
      <alignment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39" fillId="0" borderId="20" xfId="0" applyFont="1" applyFill="1" applyBorder="1" applyAlignment="1">
      <alignment horizontal="center" vertical="center"/>
    </xf>
    <xf numFmtId="0" fontId="140" fillId="0" borderId="28" xfId="0" applyFont="1" applyFill="1" applyBorder="1" applyAlignment="1">
      <alignment horizontal="center"/>
    </xf>
    <xf numFmtId="0" fontId="141" fillId="0" borderId="20" xfId="0" applyFont="1" applyFill="1" applyBorder="1" applyAlignment="1">
      <alignment horizontal="center" vertical="center"/>
    </xf>
    <xf numFmtId="0" fontId="142" fillId="0" borderId="28" xfId="0" applyFont="1" applyFill="1" applyBorder="1" applyAlignment="1">
      <alignment horizontal="center"/>
    </xf>
    <xf numFmtId="0" fontId="143" fillId="0" borderId="0" xfId="0" applyFont="1" applyFill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44" fillId="0" borderId="25" xfId="0" applyFont="1" applyFill="1" applyBorder="1" applyAlignment="1">
      <alignment horizontal="center"/>
    </xf>
    <xf numFmtId="0" fontId="145" fillId="0" borderId="25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144" fillId="13" borderId="25" xfId="0" applyFont="1" applyFill="1" applyBorder="1" applyAlignment="1">
      <alignment horizontal="center"/>
    </xf>
    <xf numFmtId="0" fontId="146" fillId="0" borderId="20" xfId="0" applyFont="1" applyFill="1" applyBorder="1" applyAlignment="1">
      <alignment horizontal="center" vertical="center"/>
    </xf>
    <xf numFmtId="0" fontId="147" fillId="0" borderId="25" xfId="0" applyFont="1" applyFill="1" applyBorder="1" applyAlignment="1">
      <alignment horizontal="center"/>
    </xf>
    <xf numFmtId="0" fontId="148" fillId="0" borderId="28" xfId="0" applyFont="1" applyFill="1" applyBorder="1" applyAlignment="1">
      <alignment horizontal="center"/>
    </xf>
    <xf numFmtId="0" fontId="137" fillId="0" borderId="0" xfId="0" applyFont="1" applyFill="1" applyAlignment="1">
      <alignment/>
    </xf>
    <xf numFmtId="0" fontId="33" fillId="12" borderId="25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49" fillId="0" borderId="20" xfId="0" applyFont="1" applyFill="1" applyBorder="1" applyAlignment="1">
      <alignment horizontal="center" vertical="center"/>
    </xf>
    <xf numFmtId="0" fontId="136" fillId="0" borderId="0" xfId="0" applyFont="1" applyFill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32" fillId="0" borderId="13" xfId="0" applyFont="1" applyFill="1" applyBorder="1" applyAlignment="1">
      <alignment horizontal="center"/>
    </xf>
    <xf numFmtId="0" fontId="150" fillId="0" borderId="13" xfId="0" applyFont="1" applyFill="1" applyBorder="1" applyAlignment="1">
      <alignment horizontal="center"/>
    </xf>
    <xf numFmtId="0" fontId="147" fillId="12" borderId="13" xfId="0" applyFont="1" applyFill="1" applyBorder="1" applyAlignment="1">
      <alignment horizontal="center"/>
    </xf>
    <xf numFmtId="0" fontId="147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208" fontId="1" fillId="0" borderId="13" xfId="33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33" fillId="12" borderId="1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150" fillId="0" borderId="14" xfId="0" applyFont="1" applyFill="1" applyBorder="1" applyAlignment="1">
      <alignment horizontal="center"/>
    </xf>
    <xf numFmtId="0" fontId="147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08" fontId="1" fillId="0" borderId="14" xfId="33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32" fillId="12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40" fillId="0" borderId="15" xfId="0" applyFont="1" applyFill="1" applyBorder="1" applyAlignment="1">
      <alignment horizontal="center"/>
    </xf>
    <xf numFmtId="0" fontId="151" fillId="0" borderId="15" xfId="0" applyFont="1" applyFill="1" applyBorder="1" applyAlignment="1">
      <alignment horizontal="center"/>
    </xf>
    <xf numFmtId="0" fontId="148" fillId="0" borderId="15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08" fontId="1" fillId="0" borderId="15" xfId="33" applyNumberFormat="1" applyFont="1" applyBorder="1" applyAlignment="1">
      <alignment horizontal="center" vertical="center" wrapText="1"/>
    </xf>
    <xf numFmtId="0" fontId="33" fillId="18" borderId="25" xfId="0" applyFont="1" applyFill="1" applyBorder="1" applyAlignment="1">
      <alignment horizontal="center"/>
    </xf>
    <xf numFmtId="0" fontId="36" fillId="0" borderId="0" xfId="0" applyFont="1" applyAlignment="1">
      <alignment horizontal="left" vertical="top"/>
    </xf>
    <xf numFmtId="0" fontId="3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4" fillId="0" borderId="0" xfId="0" applyFont="1" applyAlignment="1">
      <alignment/>
    </xf>
    <xf numFmtId="0" fontId="3" fillId="0" borderId="0" xfId="0" applyFont="1" applyAlignment="1">
      <alignment vertical="top"/>
    </xf>
    <xf numFmtId="0" fontId="8" fillId="0" borderId="0" xfId="0" applyFont="1" applyAlignment="1">
      <alignment/>
    </xf>
    <xf numFmtId="209" fontId="4" fillId="0" borderId="0" xfId="33" applyNumberFormat="1" applyFont="1" applyAlignment="1">
      <alignment/>
    </xf>
    <xf numFmtId="209" fontId="152" fillId="0" borderId="0" xfId="33" applyNumberFormat="1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5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209" fontId="141" fillId="0" borderId="0" xfId="33" applyNumberFormat="1" applyFont="1" applyAlignment="1">
      <alignment/>
    </xf>
    <xf numFmtId="209" fontId="38" fillId="0" borderId="0" xfId="33" applyNumberFormat="1" applyFont="1" applyAlignment="1">
      <alignment/>
    </xf>
    <xf numFmtId="209" fontId="39" fillId="0" borderId="0" xfId="33" applyNumberFormat="1" applyFont="1" applyAlignment="1">
      <alignment horizontal="left"/>
    </xf>
    <xf numFmtId="0" fontId="3" fillId="0" borderId="42" xfId="0" applyFont="1" applyBorder="1" applyAlignment="1">
      <alignment/>
    </xf>
    <xf numFmtId="0" fontId="4" fillId="0" borderId="42" xfId="0" applyFont="1" applyBorder="1" applyAlignment="1">
      <alignment/>
    </xf>
    <xf numFmtId="214" fontId="38" fillId="0" borderId="42" xfId="33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0" xfId="0" applyFont="1" applyBorder="1" applyAlignment="1">
      <alignment/>
    </xf>
    <xf numFmtId="209" fontId="3" fillId="0" borderId="0" xfId="33" applyNumberFormat="1" applyFont="1" applyFill="1" applyAlignment="1">
      <alignment/>
    </xf>
    <xf numFmtId="49" fontId="40" fillId="0" borderId="0" xfId="33" applyNumberFormat="1" applyFont="1" applyBorder="1" applyAlignment="1">
      <alignment/>
    </xf>
    <xf numFmtId="0" fontId="153" fillId="0" borderId="0" xfId="0" applyFont="1" applyBorder="1" applyAlignment="1">
      <alignment/>
    </xf>
    <xf numFmtId="209" fontId="7" fillId="0" borderId="42" xfId="33" applyNumberFormat="1" applyFont="1" applyBorder="1" applyAlignment="1">
      <alignment/>
    </xf>
    <xf numFmtId="43" fontId="10" fillId="0" borderId="42" xfId="33" applyNumberFormat="1" applyFont="1" applyBorder="1" applyAlignment="1">
      <alignment/>
    </xf>
    <xf numFmtId="0" fontId="153" fillId="0" borderId="42" xfId="0" applyFont="1" applyBorder="1" applyAlignment="1">
      <alignment/>
    </xf>
    <xf numFmtId="0" fontId="154" fillId="0" borderId="42" xfId="0" applyFont="1" applyBorder="1" applyAlignment="1">
      <alignment/>
    </xf>
    <xf numFmtId="209" fontId="141" fillId="0" borderId="0" xfId="33" applyNumberFormat="1" applyFont="1" applyBorder="1" applyAlignment="1">
      <alignment/>
    </xf>
    <xf numFmtId="43" fontId="40" fillId="0" borderId="42" xfId="33" applyNumberFormat="1" applyFont="1" applyBorder="1" applyAlignment="1">
      <alignment/>
    </xf>
    <xf numFmtId="209" fontId="143" fillId="0" borderId="0" xfId="33" applyNumberFormat="1" applyFont="1" applyAlignment="1">
      <alignment vertical="center"/>
    </xf>
    <xf numFmtId="49" fontId="40" fillId="0" borderId="42" xfId="33" applyNumberFormat="1" applyFont="1" applyBorder="1" applyAlignment="1">
      <alignment/>
    </xf>
    <xf numFmtId="209" fontId="155" fillId="0" borderId="0" xfId="33" applyNumberFormat="1" applyFont="1" applyAlignment="1">
      <alignment vertical="center"/>
    </xf>
    <xf numFmtId="0" fontId="41" fillId="0" borderId="0" xfId="0" applyFont="1" applyAlignment="1">
      <alignment/>
    </xf>
    <xf numFmtId="0" fontId="137" fillId="0" borderId="49" xfId="0" applyFont="1" applyBorder="1" applyAlignment="1">
      <alignment/>
    </xf>
    <xf numFmtId="0" fontId="138" fillId="0" borderId="0" xfId="0" applyFont="1" applyAlignment="1">
      <alignment/>
    </xf>
    <xf numFmtId="209" fontId="4" fillId="0" borderId="49" xfId="33" applyNumberFormat="1" applyFont="1" applyBorder="1" applyAlignment="1">
      <alignment/>
    </xf>
    <xf numFmtId="0" fontId="4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4" fillId="0" borderId="47" xfId="0" applyFont="1" applyBorder="1" applyAlignment="1">
      <alignment/>
    </xf>
    <xf numFmtId="0" fontId="4" fillId="0" borderId="0" xfId="0" applyFont="1" applyBorder="1" applyAlignment="1">
      <alignment/>
    </xf>
    <xf numFmtId="214" fontId="40" fillId="0" borderId="49" xfId="33" applyNumberFormat="1" applyFont="1" applyBorder="1" applyAlignment="1">
      <alignment/>
    </xf>
    <xf numFmtId="0" fontId="1" fillId="0" borderId="49" xfId="0" applyFont="1" applyBorder="1" applyAlignment="1">
      <alignment horizontal="left"/>
    </xf>
    <xf numFmtId="0" fontId="4" fillId="0" borderId="4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38" fillId="0" borderId="49" xfId="0" applyFont="1" applyBorder="1" applyAlignment="1">
      <alignment/>
    </xf>
    <xf numFmtId="0" fontId="1" fillId="0" borderId="49" xfId="0" applyFont="1" applyBorder="1" applyAlignment="1">
      <alignment/>
    </xf>
    <xf numFmtId="0" fontId="13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8" fillId="0" borderId="0" xfId="0" applyFont="1" applyBorder="1" applyAlignment="1">
      <alignment/>
    </xf>
    <xf numFmtId="0" fontId="1" fillId="0" borderId="50" xfId="0" applyFont="1" applyBorder="1" applyAlignment="1">
      <alignment horizontal="left"/>
    </xf>
    <xf numFmtId="0" fontId="137" fillId="0" borderId="14" xfId="0" applyFont="1" applyBorder="1" applyAlignment="1">
      <alignment/>
    </xf>
    <xf numFmtId="0" fontId="137" fillId="0" borderId="49" xfId="0" applyFont="1" applyBorder="1" applyAlignment="1">
      <alignment/>
    </xf>
    <xf numFmtId="209" fontId="7" fillId="0" borderId="49" xfId="33" applyNumberFormat="1" applyFont="1" applyBorder="1" applyAlignment="1">
      <alignment/>
    </xf>
    <xf numFmtId="209" fontId="7" fillId="0" borderId="49" xfId="33" applyNumberFormat="1" applyFont="1" applyBorder="1" applyAlignment="1">
      <alignment horizontal="center"/>
    </xf>
    <xf numFmtId="0" fontId="7" fillId="0" borderId="45" xfId="0" applyFont="1" applyBorder="1" applyAlignment="1">
      <alignment/>
    </xf>
    <xf numFmtId="0" fontId="42" fillId="0" borderId="49" xfId="0" applyFont="1" applyBorder="1" applyAlignment="1">
      <alignment/>
    </xf>
    <xf numFmtId="209" fontId="42" fillId="0" borderId="49" xfId="33" applyNumberFormat="1" applyFont="1" applyBorder="1" applyAlignment="1">
      <alignment/>
    </xf>
    <xf numFmtId="0" fontId="8" fillId="0" borderId="45" xfId="0" applyFont="1" applyBorder="1" applyAlignment="1">
      <alignment horizontal="left"/>
    </xf>
    <xf numFmtId="43" fontId="8" fillId="0" borderId="45" xfId="33" applyNumberFormat="1" applyFont="1" applyBorder="1" applyAlignment="1">
      <alignment horizontal="left"/>
    </xf>
    <xf numFmtId="0" fontId="42" fillId="0" borderId="0" xfId="0" applyFont="1" applyBorder="1" applyAlignment="1">
      <alignment/>
    </xf>
    <xf numFmtId="0" fontId="4" fillId="0" borderId="51" xfId="0" applyFont="1" applyBorder="1" applyAlignment="1">
      <alignment/>
    </xf>
    <xf numFmtId="0" fontId="7" fillId="0" borderId="0" xfId="0" applyFont="1" applyAlignment="1">
      <alignment/>
    </xf>
    <xf numFmtId="0" fontId="7" fillId="0" borderId="51" xfId="0" applyFont="1" applyBorder="1" applyAlignment="1">
      <alignment/>
    </xf>
    <xf numFmtId="209" fontId="4" fillId="0" borderId="0" xfId="33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0" xfId="0" applyFont="1" applyBorder="1" applyAlignment="1">
      <alignment/>
    </xf>
    <xf numFmtId="0" fontId="43" fillId="0" borderId="36" xfId="0" applyFont="1" applyBorder="1" applyAlignment="1">
      <alignment/>
    </xf>
    <xf numFmtId="43" fontId="4" fillId="0" borderId="51" xfId="33" applyNumberFormat="1" applyFont="1" applyBorder="1" applyAlignment="1">
      <alignment/>
    </xf>
    <xf numFmtId="209" fontId="4" fillId="0" borderId="36" xfId="33" applyNumberFormat="1" applyFont="1" applyBorder="1" applyAlignment="1">
      <alignment/>
    </xf>
    <xf numFmtId="1" fontId="7" fillId="0" borderId="36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/>
    </xf>
    <xf numFmtId="43" fontId="4" fillId="0" borderId="0" xfId="33" applyNumberFormat="1" applyFont="1" applyAlignment="1">
      <alignment/>
    </xf>
    <xf numFmtId="209" fontId="1" fillId="0" borderId="51" xfId="33" applyNumberFormat="1" applyFont="1" applyBorder="1" applyAlignment="1">
      <alignment/>
    </xf>
    <xf numFmtId="209" fontId="4" fillId="0" borderId="51" xfId="33" applyNumberFormat="1" applyFont="1" applyBorder="1" applyAlignment="1">
      <alignment/>
    </xf>
    <xf numFmtId="43" fontId="9" fillId="0" borderId="51" xfId="33" applyNumberFormat="1" applyFont="1" applyBorder="1" applyAlignment="1">
      <alignment/>
    </xf>
    <xf numFmtId="43" fontId="1" fillId="0" borderId="0" xfId="33" applyNumberFormat="1" applyFont="1" applyBorder="1" applyAlignment="1">
      <alignment/>
    </xf>
    <xf numFmtId="43" fontId="41" fillId="0" borderId="51" xfId="33" applyNumberFormat="1" applyFont="1" applyBorder="1" applyAlignment="1">
      <alignment/>
    </xf>
    <xf numFmtId="209" fontId="1" fillId="0" borderId="0" xfId="33" applyNumberFormat="1" applyFont="1" applyBorder="1" applyAlignment="1">
      <alignment/>
    </xf>
    <xf numFmtId="43" fontId="44" fillId="0" borderId="0" xfId="0" applyNumberFormat="1" applyFont="1" applyAlignment="1">
      <alignment/>
    </xf>
    <xf numFmtId="0" fontId="42" fillId="0" borderId="0" xfId="0" applyFont="1" applyAlignment="1">
      <alignment/>
    </xf>
    <xf numFmtId="0" fontId="7" fillId="0" borderId="0" xfId="0" applyFont="1" applyFill="1" applyAlignment="1">
      <alignment/>
    </xf>
    <xf numFmtId="43" fontId="8" fillId="0" borderId="0" xfId="0" applyNumberFormat="1" applyFont="1" applyAlignment="1">
      <alignment horizontal="center"/>
    </xf>
    <xf numFmtId="43" fontId="7" fillId="0" borderId="0" xfId="33" applyNumberFormat="1" applyFont="1" applyBorder="1" applyAlignment="1">
      <alignment/>
    </xf>
    <xf numFmtId="209" fontId="4" fillId="0" borderId="52" xfId="33" applyNumberFormat="1" applyFont="1" applyBorder="1" applyAlignment="1">
      <alignment/>
    </xf>
    <xf numFmtId="43" fontId="138" fillId="0" borderId="0" xfId="33" applyNumberFormat="1" applyFont="1" applyAlignment="1">
      <alignment horizontal="center"/>
    </xf>
    <xf numFmtId="209" fontId="4" fillId="0" borderId="0" xfId="33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34" fillId="0" borderId="0" xfId="33" applyNumberFormat="1" applyFont="1" applyBorder="1" applyAlignment="1">
      <alignment/>
    </xf>
    <xf numFmtId="43" fontId="4" fillId="0" borderId="0" xfId="33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 horizontal="center"/>
    </xf>
    <xf numFmtId="209" fontId="14" fillId="0" borderId="0" xfId="0" applyNumberFormat="1" applyFont="1" applyBorder="1" applyAlignment="1">
      <alignment/>
    </xf>
    <xf numFmtId="209" fontId="1" fillId="0" borderId="51" xfId="33" applyNumberFormat="1" applyFont="1" applyBorder="1" applyAlignment="1">
      <alignment horizontal="center"/>
    </xf>
    <xf numFmtId="209" fontId="1" fillId="0" borderId="51" xfId="33" applyNumberFormat="1" applyFont="1" applyBorder="1" applyAlignment="1">
      <alignment horizontal="right"/>
    </xf>
    <xf numFmtId="209" fontId="1" fillId="0" borderId="51" xfId="33" applyNumberFormat="1" applyFont="1" applyBorder="1" applyAlignment="1">
      <alignment/>
    </xf>
    <xf numFmtId="209" fontId="1" fillId="0" borderId="36" xfId="33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/>
    </xf>
    <xf numFmtId="0" fontId="4" fillId="0" borderId="38" xfId="0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38" xfId="0" applyFont="1" applyBorder="1" applyAlignment="1">
      <alignment horizontal="center"/>
    </xf>
    <xf numFmtId="0" fontId="156" fillId="6" borderId="20" xfId="0" applyFont="1" applyFill="1" applyBorder="1" applyAlignment="1">
      <alignment horizontal="center" vertical="center"/>
    </xf>
    <xf numFmtId="0" fontId="150" fillId="6" borderId="13" xfId="0" applyFont="1" applyFill="1" applyBorder="1" applyAlignment="1">
      <alignment horizontal="center"/>
    </xf>
    <xf numFmtId="0" fontId="150" fillId="6" borderId="14" xfId="0" applyFont="1" applyFill="1" applyBorder="1" applyAlignment="1">
      <alignment horizontal="center"/>
    </xf>
    <xf numFmtId="0" fontId="28" fillId="6" borderId="15" xfId="0" applyFont="1" applyFill="1" applyBorder="1" applyAlignment="1">
      <alignment horizontal="center"/>
    </xf>
    <xf numFmtId="0" fontId="151" fillId="6" borderId="15" xfId="0" applyFont="1" applyFill="1" applyBorder="1" applyAlignment="1">
      <alignment horizontal="center"/>
    </xf>
    <xf numFmtId="0" fontId="148" fillId="6" borderId="15" xfId="0" applyFont="1" applyFill="1" applyBorder="1" applyAlignment="1">
      <alignment horizontal="center"/>
    </xf>
    <xf numFmtId="0" fontId="157" fillId="7" borderId="20" xfId="0" applyFont="1" applyFill="1" applyBorder="1" applyAlignment="1">
      <alignment horizontal="center" vertical="center"/>
    </xf>
    <xf numFmtId="0" fontId="147" fillId="7" borderId="14" xfId="0" applyFont="1" applyFill="1" applyBorder="1" applyAlignment="1">
      <alignment horizontal="center"/>
    </xf>
    <xf numFmtId="0" fontId="148" fillId="7" borderId="15" xfId="0" applyFont="1" applyFill="1" applyBorder="1" applyAlignment="1">
      <alignment horizontal="center"/>
    </xf>
    <xf numFmtId="0" fontId="28" fillId="7" borderId="15" xfId="0" applyFont="1" applyFill="1" applyBorder="1" applyAlignment="1">
      <alignment horizontal="center"/>
    </xf>
    <xf numFmtId="0" fontId="158" fillId="7" borderId="2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/>
    </xf>
    <xf numFmtId="0" fontId="148" fillId="0" borderId="18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148" fillId="0" borderId="34" xfId="0" applyFont="1" applyFill="1" applyBorder="1" applyAlignment="1">
      <alignment horizontal="center"/>
    </xf>
    <xf numFmtId="0" fontId="149" fillId="6" borderId="21" xfId="0" applyFont="1" applyFill="1" applyBorder="1" applyAlignment="1">
      <alignment horizontal="center" vertical="center"/>
    </xf>
    <xf numFmtId="0" fontId="146" fillId="7" borderId="21" xfId="0" applyFont="1" applyFill="1" applyBorder="1" applyAlignment="1">
      <alignment horizontal="center" vertical="center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32" fillId="0" borderId="23" xfId="0" applyFont="1" applyFill="1" applyBorder="1" applyAlignment="1">
      <alignment horizontal="center"/>
    </xf>
    <xf numFmtId="0" fontId="147" fillId="7" borderId="23" xfId="0" applyFont="1" applyFill="1" applyBorder="1" applyAlignment="1">
      <alignment horizontal="center"/>
    </xf>
    <xf numFmtId="0" fontId="150" fillId="6" borderId="23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08" fontId="1" fillId="0" borderId="23" xfId="33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147" fillId="7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20" xfId="0" applyFont="1" applyBorder="1" applyAlignment="1">
      <alignment/>
    </xf>
    <xf numFmtId="208" fontId="3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208" fontId="5" fillId="0" borderId="12" xfId="0" applyNumberFormat="1" applyFont="1" applyBorder="1" applyAlignment="1">
      <alignment/>
    </xf>
    <xf numFmtId="209" fontId="5" fillId="0" borderId="12" xfId="33" applyNumberFormat="1" applyFont="1" applyBorder="1" applyAlignment="1">
      <alignment horizontal="center" vertical="center"/>
    </xf>
    <xf numFmtId="0" fontId="149" fillId="6" borderId="20" xfId="0" applyFont="1" applyFill="1" applyBorder="1" applyAlignment="1">
      <alignment horizontal="center" vertical="center"/>
    </xf>
    <xf numFmtId="0" fontId="146" fillId="7" borderId="20" xfId="0" applyFont="1" applyFill="1" applyBorder="1" applyAlignment="1">
      <alignment horizontal="center" vertical="center"/>
    </xf>
    <xf numFmtId="0" fontId="33" fillId="12" borderId="23" xfId="0" applyFont="1" applyFill="1" applyBorder="1" applyAlignment="1">
      <alignment horizontal="center"/>
    </xf>
    <xf numFmtId="0" fontId="43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209" fontId="4" fillId="0" borderId="51" xfId="33" applyNumberFormat="1" applyFont="1" applyBorder="1" applyAlignment="1">
      <alignment/>
    </xf>
    <xf numFmtId="1" fontId="7" fillId="0" borderId="51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208" fontId="46" fillId="0" borderId="13" xfId="33" applyNumberFormat="1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208" fontId="46" fillId="0" borderId="14" xfId="33" applyNumberFormat="1" applyFont="1" applyBorder="1" applyAlignment="1">
      <alignment/>
    </xf>
    <xf numFmtId="0" fontId="46" fillId="0" borderId="38" xfId="0" applyFont="1" applyBorder="1" applyAlignment="1">
      <alignment horizontal="center"/>
    </xf>
    <xf numFmtId="0" fontId="46" fillId="0" borderId="38" xfId="0" applyFont="1" applyBorder="1" applyAlignment="1">
      <alignment/>
    </xf>
    <xf numFmtId="208" fontId="46" fillId="0" borderId="38" xfId="33" applyNumberFormat="1" applyFont="1" applyBorder="1" applyAlignment="1">
      <alignment/>
    </xf>
    <xf numFmtId="208" fontId="46" fillId="0" borderId="20" xfId="33" applyNumberFormat="1" applyFont="1" applyBorder="1" applyAlignment="1">
      <alignment/>
    </xf>
    <xf numFmtId="0" fontId="7" fillId="0" borderId="14" xfId="0" applyFont="1" applyBorder="1" applyAlignment="1">
      <alignment/>
    </xf>
    <xf numFmtId="0" fontId="1" fillId="0" borderId="55" xfId="0" applyFont="1" applyBorder="1" applyAlignment="1">
      <alignment/>
    </xf>
    <xf numFmtId="0" fontId="4" fillId="0" borderId="55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159" fillId="0" borderId="55" xfId="0" applyFont="1" applyBorder="1" applyAlignment="1">
      <alignment/>
    </xf>
    <xf numFmtId="0" fontId="159" fillId="0" borderId="47" xfId="0" applyFont="1" applyBorder="1" applyAlignment="1">
      <alignment horizontal="center"/>
    </xf>
    <xf numFmtId="0" fontId="146" fillId="0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42" fillId="0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149" fillId="0" borderId="21" xfId="0" applyFont="1" applyFill="1" applyBorder="1" applyAlignment="1">
      <alignment horizontal="center" vertical="center"/>
    </xf>
    <xf numFmtId="0" fontId="137" fillId="0" borderId="0" xfId="0" applyFont="1" applyFill="1" applyAlignment="1">
      <alignment/>
    </xf>
    <xf numFmtId="0" fontId="136" fillId="0" borderId="0" xfId="0" applyFont="1" applyFill="1" applyAlignment="1">
      <alignment/>
    </xf>
    <xf numFmtId="0" fontId="47" fillId="0" borderId="13" xfId="0" applyFont="1" applyFill="1" applyBorder="1" applyAlignment="1">
      <alignment horizontal="center" vertical="center"/>
    </xf>
    <xf numFmtId="0" fontId="160" fillId="0" borderId="13" xfId="0" applyFont="1" applyFill="1" applyBorder="1" applyAlignment="1">
      <alignment horizontal="center" vertical="center"/>
    </xf>
    <xf numFmtId="0" fontId="161" fillId="0" borderId="13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150" fillId="12" borderId="14" xfId="0" applyFont="1" applyFill="1" applyBorder="1" applyAlignment="1">
      <alignment horizontal="center"/>
    </xf>
    <xf numFmtId="0" fontId="4" fillId="0" borderId="36" xfId="0" applyFont="1" applyBorder="1" applyAlignment="1" quotePrefix="1">
      <alignment/>
    </xf>
    <xf numFmtId="208" fontId="4" fillId="0" borderId="0" xfId="0" applyNumberFormat="1" applyFont="1" applyAlignment="1">
      <alignment/>
    </xf>
    <xf numFmtId="0" fontId="8" fillId="0" borderId="20" xfId="0" applyFont="1" applyBorder="1" applyAlignment="1">
      <alignment horizontal="center" vertical="center"/>
    </xf>
    <xf numFmtId="0" fontId="144" fillId="6" borderId="14" xfId="0" applyFont="1" applyFill="1" applyBorder="1" applyAlignment="1">
      <alignment horizontal="center"/>
    </xf>
    <xf numFmtId="0" fontId="142" fillId="6" borderId="15" xfId="0" applyFont="1" applyFill="1" applyBorder="1" applyAlignment="1">
      <alignment horizontal="center"/>
    </xf>
    <xf numFmtId="0" fontId="145" fillId="7" borderId="14" xfId="0" applyFont="1" applyFill="1" applyBorder="1" applyAlignment="1">
      <alignment horizontal="center"/>
    </xf>
    <xf numFmtId="0" fontId="140" fillId="7" borderId="15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32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/>
    </xf>
    <xf numFmtId="0" fontId="8" fillId="6" borderId="2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162" fillId="6" borderId="2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45" fillId="12" borderId="14" xfId="0" applyFont="1" applyFill="1" applyBorder="1" applyAlignment="1">
      <alignment horizontal="center"/>
    </xf>
    <xf numFmtId="0" fontId="32" fillId="34" borderId="14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145" fillId="7" borderId="23" xfId="0" applyFont="1" applyFill="1" applyBorder="1" applyAlignment="1">
      <alignment horizontal="center"/>
    </xf>
    <xf numFmtId="0" fontId="32" fillId="7" borderId="23" xfId="0" applyFont="1" applyFill="1" applyBorder="1" applyAlignment="1">
      <alignment horizontal="center"/>
    </xf>
    <xf numFmtId="0" fontId="144" fillId="6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/>
    </xf>
    <xf numFmtId="209" fontId="43" fillId="0" borderId="0" xfId="33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15" fillId="0" borderId="0" xfId="0" applyFont="1" applyAlignment="1">
      <alignment horizontal="left"/>
    </xf>
    <xf numFmtId="206" fontId="1" fillId="0" borderId="14" xfId="33" applyFont="1" applyBorder="1" applyAlignment="1">
      <alignment vertical="center"/>
    </xf>
    <xf numFmtId="206" fontId="51" fillId="0" borderId="14" xfId="33" applyFont="1" applyBorder="1" applyAlignment="1">
      <alignment vertical="center"/>
    </xf>
    <xf numFmtId="206" fontId="18" fillId="0" borderId="14" xfId="33" applyFont="1" applyBorder="1" applyAlignment="1">
      <alignment vertical="center"/>
    </xf>
    <xf numFmtId="49" fontId="52" fillId="0" borderId="14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left"/>
    </xf>
    <xf numFmtId="206" fontId="18" fillId="0" borderId="14" xfId="33" applyFont="1" applyBorder="1" applyAlignment="1">
      <alignment/>
    </xf>
    <xf numFmtId="49" fontId="50" fillId="0" borderId="14" xfId="0" applyNumberFormat="1" applyFont="1" applyBorder="1" applyAlignment="1">
      <alignment horizontal="center"/>
    </xf>
    <xf numFmtId="206" fontId="20" fillId="0" borderId="14" xfId="33" applyFont="1" applyBorder="1" applyAlignment="1">
      <alignment/>
    </xf>
    <xf numFmtId="0" fontId="53" fillId="0" borderId="14" xfId="0" applyFont="1" applyBorder="1" applyAlignment="1">
      <alignment vertical="center" wrapText="1"/>
    </xf>
    <xf numFmtId="0" fontId="52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206" fontId="1" fillId="0" borderId="11" xfId="33" applyFont="1" applyBorder="1" applyAlignment="1">
      <alignment/>
    </xf>
    <xf numFmtId="206" fontId="1" fillId="0" borderId="26" xfId="33" applyFont="1" applyBorder="1" applyAlignment="1">
      <alignment/>
    </xf>
    <xf numFmtId="0" fontId="13" fillId="0" borderId="38" xfId="0" applyFont="1" applyBorder="1" applyAlignment="1">
      <alignment/>
    </xf>
    <xf numFmtId="206" fontId="1" fillId="0" borderId="20" xfId="33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206" fontId="18" fillId="0" borderId="0" xfId="33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1" fillId="0" borderId="50" xfId="0" applyFont="1" applyBorder="1" applyAlignment="1">
      <alignment/>
    </xf>
    <xf numFmtId="15" fontId="4" fillId="0" borderId="49" xfId="0" applyNumberFormat="1" applyFont="1" applyBorder="1" applyAlignment="1">
      <alignment/>
    </xf>
    <xf numFmtId="15" fontId="4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17" fontId="5" fillId="0" borderId="0" xfId="0" applyNumberFormat="1" applyFont="1" applyAlignment="1">
      <alignment/>
    </xf>
    <xf numFmtId="0" fontId="4" fillId="0" borderId="55" xfId="0" applyFont="1" applyBorder="1" applyAlignment="1" quotePrefix="1">
      <alignment/>
    </xf>
    <xf numFmtId="0" fontId="4" fillId="0" borderId="53" xfId="0" applyFont="1" applyBorder="1" applyAlignment="1" quotePrefix="1">
      <alignment/>
    </xf>
    <xf numFmtId="0" fontId="163" fillId="0" borderId="14" xfId="0" applyFont="1" applyBorder="1" applyAlignment="1">
      <alignment/>
    </xf>
    <xf numFmtId="0" fontId="164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65" fillId="0" borderId="17" xfId="0" applyFont="1" applyBorder="1" applyAlignment="1">
      <alignment horizontal="center"/>
    </xf>
    <xf numFmtId="0" fontId="163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166" fillId="0" borderId="0" xfId="0" applyFont="1" applyAlignment="1">
      <alignment/>
    </xf>
    <xf numFmtId="0" fontId="137" fillId="0" borderId="0" xfId="0" applyFont="1" applyAlignment="1">
      <alignment/>
    </xf>
    <xf numFmtId="0" fontId="137" fillId="0" borderId="40" xfId="0" applyFont="1" applyBorder="1" applyAlignment="1">
      <alignment horizontal="center"/>
    </xf>
    <xf numFmtId="0" fontId="167" fillId="0" borderId="0" xfId="0" applyFont="1" applyAlignment="1">
      <alignment/>
    </xf>
    <xf numFmtId="0" fontId="137" fillId="13" borderId="20" xfId="0" applyFont="1" applyFill="1" applyBorder="1" applyAlignment="1">
      <alignment horizontal="center" vertical="center"/>
    </xf>
    <xf numFmtId="17" fontId="166" fillId="12" borderId="20" xfId="0" applyNumberFormat="1" applyFont="1" applyFill="1" applyBorder="1" applyAlignment="1">
      <alignment horizontal="center" vertical="center"/>
    </xf>
    <xf numFmtId="0" fontId="168" fillId="12" borderId="12" xfId="0" applyFont="1" applyFill="1" applyBorder="1" applyAlignment="1">
      <alignment horizontal="center"/>
    </xf>
    <xf numFmtId="0" fontId="147" fillId="13" borderId="12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8" fillId="12" borderId="13" xfId="0" applyFont="1" applyFill="1" applyBorder="1" applyAlignment="1">
      <alignment horizontal="center"/>
    </xf>
    <xf numFmtId="0" fontId="147" fillId="13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168" fillId="12" borderId="14" xfId="0" applyFont="1" applyFill="1" applyBorder="1" applyAlignment="1">
      <alignment horizontal="center"/>
    </xf>
    <xf numFmtId="0" fontId="147" fillId="13" borderId="14" xfId="0" applyFont="1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208" fontId="25" fillId="0" borderId="13" xfId="33" applyNumberFormat="1" applyFont="1" applyBorder="1" applyAlignment="1">
      <alignment/>
    </xf>
    <xf numFmtId="208" fontId="25" fillId="0" borderId="14" xfId="33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08" fontId="4" fillId="0" borderId="20" xfId="0" applyNumberFormat="1" applyFont="1" applyBorder="1" applyAlignment="1">
      <alignment/>
    </xf>
    <xf numFmtId="0" fontId="168" fillId="12" borderId="22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08" fontId="5" fillId="0" borderId="20" xfId="0" applyNumberFormat="1" applyFont="1" applyBorder="1" applyAlignment="1">
      <alignment/>
    </xf>
    <xf numFmtId="208" fontId="51" fillId="0" borderId="14" xfId="33" applyNumberFormat="1" applyFont="1" applyBorder="1" applyAlignment="1">
      <alignment vertical="center"/>
    </xf>
    <xf numFmtId="208" fontId="18" fillId="0" borderId="14" xfId="33" applyNumberFormat="1" applyFont="1" applyBorder="1" applyAlignment="1">
      <alignment vertical="center"/>
    </xf>
    <xf numFmtId="208" fontId="1" fillId="0" borderId="14" xfId="33" applyNumberFormat="1" applyFont="1" applyBorder="1" applyAlignment="1">
      <alignment vertical="center"/>
    </xf>
    <xf numFmtId="208" fontId="18" fillId="0" borderId="14" xfId="33" applyNumberFormat="1" applyFont="1" applyBorder="1" applyAlignment="1">
      <alignment/>
    </xf>
    <xf numFmtId="208" fontId="20" fillId="0" borderId="14" xfId="33" applyNumberFormat="1" applyFont="1" applyBorder="1" applyAlignment="1">
      <alignment/>
    </xf>
    <xf numFmtId="208" fontId="1" fillId="0" borderId="11" xfId="33" applyNumberFormat="1" applyFont="1" applyBorder="1" applyAlignment="1">
      <alignment/>
    </xf>
    <xf numFmtId="208" fontId="20" fillId="0" borderId="26" xfId="33" applyNumberFormat="1" applyFont="1" applyBorder="1" applyAlignment="1">
      <alignment/>
    </xf>
    <xf numFmtId="208" fontId="1" fillId="0" borderId="26" xfId="33" applyNumberFormat="1" applyFont="1" applyBorder="1" applyAlignment="1">
      <alignment/>
    </xf>
    <xf numFmtId="208" fontId="1" fillId="0" borderId="20" xfId="33" applyNumberFormat="1" applyFont="1" applyBorder="1" applyAlignment="1">
      <alignment horizontal="center" vertical="center"/>
    </xf>
    <xf numFmtId="208" fontId="14" fillId="0" borderId="0" xfId="33" applyNumberFormat="1" applyFont="1" applyBorder="1" applyAlignment="1">
      <alignment/>
    </xf>
    <xf numFmtId="208" fontId="1" fillId="0" borderId="0" xfId="33" applyNumberFormat="1" applyFont="1" applyBorder="1" applyAlignment="1">
      <alignment/>
    </xf>
    <xf numFmtId="208" fontId="20" fillId="0" borderId="0" xfId="33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69" fillId="0" borderId="0" xfId="0" applyFont="1" applyBorder="1" applyAlignment="1">
      <alignment horizontal="center"/>
    </xf>
    <xf numFmtId="0" fontId="55" fillId="18" borderId="14" xfId="0" applyFont="1" applyFill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4" fillId="0" borderId="2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166" fillId="0" borderId="0" xfId="0" applyFont="1" applyFill="1" applyAlignment="1">
      <alignment/>
    </xf>
    <xf numFmtId="0" fontId="166" fillId="0" borderId="40" xfId="0" applyFont="1" applyFill="1" applyBorder="1" applyAlignment="1">
      <alignment horizontal="center"/>
    </xf>
    <xf numFmtId="0" fontId="137" fillId="0" borderId="4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6" fillId="12" borderId="14" xfId="0" applyFont="1" applyFill="1" applyBorder="1" applyAlignment="1">
      <alignment horizontal="center"/>
    </xf>
    <xf numFmtId="0" fontId="166" fillId="12" borderId="20" xfId="0" applyFont="1" applyFill="1" applyBorder="1" applyAlignment="1">
      <alignment horizontal="center"/>
    </xf>
    <xf numFmtId="0" fontId="137" fillId="13" borderId="20" xfId="0" applyFont="1" applyFill="1" applyBorder="1" applyAlignment="1">
      <alignment horizontal="center"/>
    </xf>
    <xf numFmtId="0" fontId="55" fillId="12" borderId="14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208" fontId="1" fillId="0" borderId="13" xfId="33" applyNumberFormat="1" applyFont="1" applyBorder="1" applyAlignment="1">
      <alignment/>
    </xf>
    <xf numFmtId="208" fontId="1" fillId="0" borderId="14" xfId="33" applyNumberFormat="1" applyFont="1" applyBorder="1" applyAlignment="1">
      <alignment/>
    </xf>
    <xf numFmtId="0" fontId="33" fillId="0" borderId="23" xfId="0" applyFont="1" applyFill="1" applyBorder="1" applyAlignment="1">
      <alignment horizontal="center"/>
    </xf>
    <xf numFmtId="208" fontId="1" fillId="0" borderId="23" xfId="33" applyNumberFormat="1" applyFont="1" applyBorder="1" applyAlignment="1">
      <alignment/>
    </xf>
    <xf numFmtId="0" fontId="147" fillId="13" borderId="23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 vertical="center"/>
    </xf>
    <xf numFmtId="0" fontId="4" fillId="12" borderId="20" xfId="0" applyFont="1" applyFill="1" applyBorder="1" applyAlignment="1">
      <alignment horizontal="center"/>
    </xf>
    <xf numFmtId="0" fontId="32" fillId="12" borderId="23" xfId="0" applyFont="1" applyFill="1" applyBorder="1" applyAlignment="1">
      <alignment horizontal="center"/>
    </xf>
    <xf numFmtId="0" fontId="32" fillId="12" borderId="12" xfId="0" applyFont="1" applyFill="1" applyBorder="1" applyAlignment="1">
      <alignment horizontal="center"/>
    </xf>
    <xf numFmtId="17" fontId="166" fillId="13" borderId="20" xfId="0" applyNumberFormat="1" applyFont="1" applyFill="1" applyBorder="1" applyAlignment="1">
      <alignment horizontal="center" vertical="center"/>
    </xf>
    <xf numFmtId="0" fontId="166" fillId="13" borderId="20" xfId="0" applyFont="1" applyFill="1" applyBorder="1" applyAlignment="1">
      <alignment horizontal="center"/>
    </xf>
    <xf numFmtId="0" fontId="168" fillId="13" borderId="23" xfId="0" applyFont="1" applyFill="1" applyBorder="1" applyAlignment="1">
      <alignment horizontal="center"/>
    </xf>
    <xf numFmtId="0" fontId="168" fillId="13" borderId="14" xfId="0" applyFont="1" applyFill="1" applyBorder="1" applyAlignment="1">
      <alignment horizontal="center"/>
    </xf>
    <xf numFmtId="0" fontId="168" fillId="13" borderId="12" xfId="0" applyFont="1" applyFill="1" applyBorder="1" applyAlignment="1">
      <alignment horizontal="center"/>
    </xf>
    <xf numFmtId="0" fontId="137" fillId="12" borderId="20" xfId="0" applyFont="1" applyFill="1" applyBorder="1" applyAlignment="1">
      <alignment horizontal="center" vertical="center"/>
    </xf>
    <xf numFmtId="0" fontId="137" fillId="12" borderId="20" xfId="0" applyFont="1" applyFill="1" applyBorder="1" applyAlignment="1">
      <alignment horizontal="center"/>
    </xf>
    <xf numFmtId="0" fontId="147" fillId="12" borderId="23" xfId="0" applyFont="1" applyFill="1" applyBorder="1" applyAlignment="1">
      <alignment horizontal="center"/>
    </xf>
    <xf numFmtId="0" fontId="147" fillId="12" borderId="14" xfId="0" applyFont="1" applyFill="1" applyBorder="1" applyAlignment="1">
      <alignment horizontal="center"/>
    </xf>
    <xf numFmtId="0" fontId="147" fillId="12" borderId="12" xfId="0" applyFont="1" applyFill="1" applyBorder="1" applyAlignment="1">
      <alignment horizontal="center"/>
    </xf>
    <xf numFmtId="206" fontId="1" fillId="0" borderId="12" xfId="33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163" fillId="0" borderId="13" xfId="0" applyFont="1" applyBorder="1" applyAlignment="1">
      <alignment horizontal="center"/>
    </xf>
    <xf numFmtId="206" fontId="1" fillId="0" borderId="13" xfId="33" applyFont="1" applyBorder="1" applyAlignment="1">
      <alignment horizontal="center" vertical="center" wrapText="1"/>
    </xf>
    <xf numFmtId="0" fontId="163" fillId="0" borderId="14" xfId="0" applyFont="1" applyBorder="1" applyAlignment="1">
      <alignment horizontal="center"/>
    </xf>
    <xf numFmtId="0" fontId="165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206" fontId="1" fillId="0" borderId="15" xfId="33" applyFont="1" applyBorder="1" applyAlignment="1">
      <alignment/>
    </xf>
    <xf numFmtId="206" fontId="20" fillId="0" borderId="15" xfId="33" applyFont="1" applyBorder="1" applyAlignment="1">
      <alignment/>
    </xf>
    <xf numFmtId="206" fontId="1" fillId="0" borderId="15" xfId="33" applyFont="1" applyBorder="1" applyAlignment="1">
      <alignment/>
    </xf>
    <xf numFmtId="0" fontId="13" fillId="0" borderId="15" xfId="0" applyFont="1" applyBorder="1" applyAlignment="1">
      <alignment/>
    </xf>
    <xf numFmtId="43" fontId="1" fillId="0" borderId="13" xfId="0" applyNumberFormat="1" applyFont="1" applyBorder="1" applyAlignment="1">
      <alignment horizontal="center" vertical="center" wrapText="1"/>
    </xf>
    <xf numFmtId="208" fontId="5" fillId="0" borderId="0" xfId="33" applyNumberFormat="1" applyFont="1" applyBorder="1" applyAlignment="1">
      <alignment/>
    </xf>
    <xf numFmtId="208" fontId="5" fillId="19" borderId="20" xfId="33" applyNumberFormat="1" applyFont="1" applyFill="1" applyBorder="1" applyAlignment="1">
      <alignment horizontal="center"/>
    </xf>
    <xf numFmtId="208" fontId="5" fillId="12" borderId="20" xfId="33" applyNumberFormat="1" applyFont="1" applyFill="1" applyBorder="1" applyAlignment="1">
      <alignment horizontal="center"/>
    </xf>
    <xf numFmtId="208" fontId="5" fillId="11" borderId="20" xfId="33" applyNumberFormat="1" applyFont="1" applyFill="1" applyBorder="1" applyAlignment="1">
      <alignment/>
    </xf>
    <xf numFmtId="208" fontId="1" fillId="19" borderId="13" xfId="33" applyNumberFormat="1" applyFont="1" applyFill="1" applyBorder="1" applyAlignment="1">
      <alignment/>
    </xf>
    <xf numFmtId="208" fontId="1" fillId="12" borderId="13" xfId="33" applyNumberFormat="1" applyFont="1" applyFill="1" applyBorder="1" applyAlignment="1">
      <alignment/>
    </xf>
    <xf numFmtId="208" fontId="1" fillId="11" borderId="13" xfId="33" applyNumberFormat="1" applyFont="1" applyFill="1" applyBorder="1" applyAlignment="1">
      <alignment/>
    </xf>
    <xf numFmtId="208" fontId="5" fillId="19" borderId="14" xfId="33" applyNumberFormat="1" applyFont="1" applyFill="1" applyBorder="1" applyAlignment="1">
      <alignment/>
    </xf>
    <xf numFmtId="208" fontId="1" fillId="12" borderId="14" xfId="33" applyNumberFormat="1" applyFont="1" applyFill="1" applyBorder="1" applyAlignment="1">
      <alignment/>
    </xf>
    <xf numFmtId="208" fontId="1" fillId="11" borderId="14" xfId="33" applyNumberFormat="1" applyFont="1" applyFill="1" applyBorder="1" applyAlignment="1">
      <alignment/>
    </xf>
    <xf numFmtId="208" fontId="5" fillId="19" borderId="15" xfId="33" applyNumberFormat="1" applyFont="1" applyFill="1" applyBorder="1" applyAlignment="1">
      <alignment/>
    </xf>
    <xf numFmtId="208" fontId="5" fillId="12" borderId="15" xfId="33" applyNumberFormat="1" applyFont="1" applyFill="1" applyBorder="1" applyAlignment="1">
      <alignment/>
    </xf>
    <xf numFmtId="208" fontId="5" fillId="11" borderId="15" xfId="33" applyNumberFormat="1" applyFont="1" applyFill="1" applyBorder="1" applyAlignment="1">
      <alignment/>
    </xf>
    <xf numFmtId="208" fontId="1" fillId="0" borderId="0" xfId="33" applyNumberFormat="1" applyFont="1" applyBorder="1" applyAlignment="1">
      <alignment/>
    </xf>
    <xf numFmtId="208" fontId="5" fillId="19" borderId="20" xfId="33" applyNumberFormat="1" applyFont="1" applyFill="1" applyBorder="1" applyAlignment="1">
      <alignment/>
    </xf>
    <xf numFmtId="208" fontId="5" fillId="12" borderId="20" xfId="33" applyNumberFormat="1" applyFont="1" applyFill="1" applyBorder="1" applyAlignment="1">
      <alignment/>
    </xf>
    <xf numFmtId="0" fontId="42" fillId="0" borderId="23" xfId="0" applyFont="1" applyBorder="1" applyAlignment="1">
      <alignment/>
    </xf>
    <xf numFmtId="208" fontId="5" fillId="0" borderId="20" xfId="33" applyNumberFormat="1" applyFont="1" applyBorder="1" applyAlignment="1">
      <alignment horizontal="center"/>
    </xf>
    <xf numFmtId="0" fontId="4" fillId="0" borderId="29" xfId="0" applyFont="1" applyBorder="1" applyAlignment="1" quotePrefix="1">
      <alignment/>
    </xf>
    <xf numFmtId="0" fontId="170" fillId="0" borderId="14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171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08" fontId="34" fillId="11" borderId="20" xfId="3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23" xfId="0" applyFont="1" applyBorder="1" applyAlignment="1">
      <alignment horizontal="center"/>
    </xf>
    <xf numFmtId="0" fontId="137" fillId="0" borderId="20" xfId="0" applyFont="1" applyFill="1" applyBorder="1" applyAlignment="1">
      <alignment horizontal="center" vertical="center"/>
    </xf>
    <xf numFmtId="17" fontId="3" fillId="0" borderId="20" xfId="0" applyNumberFormat="1" applyFont="1" applyFill="1" applyBorder="1" applyAlignment="1">
      <alignment horizontal="center" vertical="center"/>
    </xf>
    <xf numFmtId="0" fontId="137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3" fillId="0" borderId="13" xfId="0" applyFont="1" applyFill="1" applyBorder="1" applyAlignment="1">
      <alignment horizontal="center"/>
    </xf>
    <xf numFmtId="0" fontId="147" fillId="0" borderId="12" xfId="0" applyFont="1" applyFill="1" applyBorder="1" applyAlignment="1">
      <alignment horizontal="center"/>
    </xf>
    <xf numFmtId="17" fontId="172" fillId="0" borderId="20" xfId="0" applyNumberFormat="1" applyFont="1" applyFill="1" applyBorder="1" applyAlignment="1">
      <alignment horizontal="center" vertical="center"/>
    </xf>
    <xf numFmtId="0" fontId="172" fillId="0" borderId="20" xfId="0" applyFont="1" applyFill="1" applyBorder="1" applyAlignment="1">
      <alignment horizontal="center" vertical="center"/>
    </xf>
    <xf numFmtId="17" fontId="163" fillId="0" borderId="20" xfId="0" applyNumberFormat="1" applyFont="1" applyFill="1" applyBorder="1" applyAlignment="1">
      <alignment horizontal="center" vertical="center"/>
    </xf>
    <xf numFmtId="0" fontId="163" fillId="0" borderId="20" xfId="0" applyFont="1" applyFill="1" applyBorder="1" applyAlignment="1">
      <alignment horizontal="center" vertical="center"/>
    </xf>
    <xf numFmtId="0" fontId="16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173" fillId="0" borderId="13" xfId="0" applyFont="1" applyFill="1" applyBorder="1" applyAlignment="1">
      <alignment horizontal="center"/>
    </xf>
    <xf numFmtId="0" fontId="174" fillId="0" borderId="13" xfId="0" applyFont="1" applyFill="1" applyBorder="1" applyAlignment="1">
      <alignment horizontal="center"/>
    </xf>
    <xf numFmtId="0" fontId="173" fillId="0" borderId="14" xfId="0" applyFont="1" applyFill="1" applyBorder="1" applyAlignment="1">
      <alignment horizontal="center"/>
    </xf>
    <xf numFmtId="0" fontId="174" fillId="0" borderId="14" xfId="0" applyFont="1" applyFill="1" applyBorder="1" applyAlignment="1">
      <alignment horizontal="center"/>
    </xf>
    <xf numFmtId="0" fontId="173" fillId="0" borderId="12" xfId="0" applyFont="1" applyFill="1" applyBorder="1" applyAlignment="1">
      <alignment horizontal="center"/>
    </xf>
    <xf numFmtId="0" fontId="174" fillId="0" borderId="12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15" fontId="4" fillId="0" borderId="50" xfId="0" applyNumberFormat="1" applyFont="1" applyBorder="1" applyAlignment="1">
      <alignment/>
    </xf>
    <xf numFmtId="0" fontId="42" fillId="0" borderId="50" xfId="0" applyFont="1" applyBorder="1" applyAlignment="1">
      <alignment/>
    </xf>
    <xf numFmtId="43" fontId="8" fillId="0" borderId="58" xfId="33" applyNumberFormat="1" applyFont="1" applyBorder="1" applyAlignment="1">
      <alignment horizontal="left"/>
    </xf>
    <xf numFmtId="43" fontId="8" fillId="0" borderId="59" xfId="33" applyNumberFormat="1" applyFont="1" applyBorder="1" applyAlignment="1">
      <alignment horizontal="left"/>
    </xf>
    <xf numFmtId="0" fontId="4" fillId="0" borderId="60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17" fontId="166" fillId="0" borderId="20" xfId="0" applyNumberFormat="1" applyFont="1" applyFill="1" applyBorder="1" applyAlignment="1">
      <alignment horizontal="center" vertical="center"/>
    </xf>
    <xf numFmtId="0" fontId="166" fillId="0" borderId="20" xfId="0" applyFont="1" applyFill="1" applyBorder="1" applyAlignment="1">
      <alignment horizontal="center"/>
    </xf>
    <xf numFmtId="0" fontId="137" fillId="0" borderId="20" xfId="0" applyFont="1" applyFill="1" applyBorder="1" applyAlignment="1">
      <alignment horizontal="center"/>
    </xf>
    <xf numFmtId="0" fontId="168" fillId="0" borderId="13" xfId="0" applyFont="1" applyFill="1" applyBorder="1" applyAlignment="1">
      <alignment horizontal="center"/>
    </xf>
    <xf numFmtId="0" fontId="168" fillId="0" borderId="14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168" fillId="0" borderId="12" xfId="0" applyFont="1" applyFill="1" applyBorder="1" applyAlignment="1">
      <alignment horizontal="center"/>
    </xf>
    <xf numFmtId="0" fontId="168" fillId="0" borderId="22" xfId="0" applyFont="1" applyFill="1" applyBorder="1" applyAlignment="1">
      <alignment horizontal="center"/>
    </xf>
    <xf numFmtId="17" fontId="4" fillId="0" borderId="20" xfId="0" applyNumberFormat="1" applyFont="1" applyFill="1" applyBorder="1" applyAlignment="1">
      <alignment horizontal="center" vertical="center"/>
    </xf>
    <xf numFmtId="0" fontId="137" fillId="0" borderId="40" xfId="0" applyFont="1" applyBorder="1" applyAlignment="1">
      <alignment horizontal="left"/>
    </xf>
    <xf numFmtId="0" fontId="166" fillId="0" borderId="2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35" borderId="0" xfId="0" applyFont="1" applyFill="1" applyAlignment="1">
      <alignment/>
    </xf>
    <xf numFmtId="0" fontId="137" fillId="0" borderId="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6" fillId="35" borderId="0" xfId="0" applyFont="1" applyFill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/>
    </xf>
    <xf numFmtId="0" fontId="46" fillId="0" borderId="60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7" fontId="4" fillId="0" borderId="4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17" fontId="4" fillId="0" borderId="60" xfId="0" applyNumberFormat="1" applyFont="1" applyBorder="1" applyAlignment="1">
      <alignment horizontal="center" vertical="center"/>
    </xf>
    <xf numFmtId="17" fontId="4" fillId="0" borderId="56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34" fillId="0" borderId="19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29</xdr:row>
      <xdr:rowOff>104775</xdr:rowOff>
    </xdr:from>
    <xdr:to>
      <xdr:col>4</xdr:col>
      <xdr:colOff>285750</xdr:colOff>
      <xdr:row>30</xdr:row>
      <xdr:rowOff>295275</xdr:rowOff>
    </xdr:to>
    <xdr:pic>
      <xdr:nvPicPr>
        <xdr:cNvPr id="1" name="Picture 1" descr="img009"/>
        <xdr:cNvPicPr preferRelativeResize="1">
          <a:picLocks noChangeAspect="1"/>
        </xdr:cNvPicPr>
      </xdr:nvPicPr>
      <xdr:blipFill>
        <a:blip r:embed="rId1"/>
        <a:srcRect l="26217" t="23973" r="45318" b="30821"/>
        <a:stretch>
          <a:fillRect/>
        </a:stretch>
      </xdr:blipFill>
      <xdr:spPr>
        <a:xfrm>
          <a:off x="3914775" y="62484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29</xdr:row>
      <xdr:rowOff>104775</xdr:rowOff>
    </xdr:from>
    <xdr:to>
      <xdr:col>4</xdr:col>
      <xdr:colOff>285750</xdr:colOff>
      <xdr:row>30</xdr:row>
      <xdr:rowOff>295275</xdr:rowOff>
    </xdr:to>
    <xdr:pic>
      <xdr:nvPicPr>
        <xdr:cNvPr id="1" name="Picture 1" descr="img009"/>
        <xdr:cNvPicPr preferRelativeResize="1">
          <a:picLocks noChangeAspect="1"/>
        </xdr:cNvPicPr>
      </xdr:nvPicPr>
      <xdr:blipFill>
        <a:blip r:embed="rId1"/>
        <a:srcRect l="26217" t="23973" r="45318" b="30821"/>
        <a:stretch>
          <a:fillRect/>
        </a:stretch>
      </xdr:blipFill>
      <xdr:spPr>
        <a:xfrm>
          <a:off x="3914775" y="62484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29</xdr:row>
      <xdr:rowOff>104775</xdr:rowOff>
    </xdr:from>
    <xdr:to>
      <xdr:col>4</xdr:col>
      <xdr:colOff>285750</xdr:colOff>
      <xdr:row>30</xdr:row>
      <xdr:rowOff>295275</xdr:rowOff>
    </xdr:to>
    <xdr:pic>
      <xdr:nvPicPr>
        <xdr:cNvPr id="1" name="Picture 1" descr="img009"/>
        <xdr:cNvPicPr preferRelativeResize="1">
          <a:picLocks noChangeAspect="1"/>
        </xdr:cNvPicPr>
      </xdr:nvPicPr>
      <xdr:blipFill>
        <a:blip r:embed="rId1"/>
        <a:srcRect l="26217" t="23973" r="45318" b="30821"/>
        <a:stretch>
          <a:fillRect/>
        </a:stretch>
      </xdr:blipFill>
      <xdr:spPr>
        <a:xfrm>
          <a:off x="3914775" y="62484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31</xdr:row>
      <xdr:rowOff>104775</xdr:rowOff>
    </xdr:from>
    <xdr:to>
      <xdr:col>4</xdr:col>
      <xdr:colOff>285750</xdr:colOff>
      <xdr:row>32</xdr:row>
      <xdr:rowOff>295275</xdr:rowOff>
    </xdr:to>
    <xdr:pic>
      <xdr:nvPicPr>
        <xdr:cNvPr id="1" name="Picture 1" descr="img009"/>
        <xdr:cNvPicPr preferRelativeResize="1">
          <a:picLocks noChangeAspect="1"/>
        </xdr:cNvPicPr>
      </xdr:nvPicPr>
      <xdr:blipFill>
        <a:blip r:embed="rId1"/>
        <a:srcRect l="26217" t="23973" r="45318" b="30821"/>
        <a:stretch>
          <a:fillRect/>
        </a:stretch>
      </xdr:blipFill>
      <xdr:spPr>
        <a:xfrm>
          <a:off x="3914775" y="6619875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27</xdr:row>
      <xdr:rowOff>104775</xdr:rowOff>
    </xdr:from>
    <xdr:to>
      <xdr:col>4</xdr:col>
      <xdr:colOff>285750</xdr:colOff>
      <xdr:row>28</xdr:row>
      <xdr:rowOff>295275</xdr:rowOff>
    </xdr:to>
    <xdr:pic>
      <xdr:nvPicPr>
        <xdr:cNvPr id="1" name="Picture 1" descr="img009"/>
        <xdr:cNvPicPr preferRelativeResize="1">
          <a:picLocks noChangeAspect="1"/>
        </xdr:cNvPicPr>
      </xdr:nvPicPr>
      <xdr:blipFill>
        <a:blip r:embed="rId1"/>
        <a:srcRect l="26217" t="23973" r="45318" b="30821"/>
        <a:stretch>
          <a:fillRect/>
        </a:stretch>
      </xdr:blipFill>
      <xdr:spPr>
        <a:xfrm>
          <a:off x="3914775" y="5991225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5</xdr:row>
      <xdr:rowOff>133350</xdr:rowOff>
    </xdr:from>
    <xdr:to>
      <xdr:col>24</xdr:col>
      <xdr:colOff>504825</xdr:colOff>
      <xdr:row>5</xdr:row>
      <xdr:rowOff>247650</xdr:rowOff>
    </xdr:to>
    <xdr:sp>
      <xdr:nvSpPr>
        <xdr:cNvPr id="1" name="รูปแบบอิสระ 1"/>
        <xdr:cNvSpPr>
          <a:spLocks/>
        </xdr:cNvSpPr>
      </xdr:nvSpPr>
      <xdr:spPr>
        <a:xfrm>
          <a:off x="6562725" y="1857375"/>
          <a:ext cx="371475" cy="114300"/>
        </a:xfrm>
        <a:custGeom>
          <a:pathLst>
            <a:path h="123280" w="371475">
              <a:moveTo>
                <a:pt x="19050" y="0"/>
              </a:moveTo>
              <a:cubicBezTo>
                <a:pt x="19705" y="3277"/>
                <a:pt x="41749" y="78159"/>
                <a:pt x="19050" y="85725"/>
              </a:cubicBezTo>
              <a:cubicBezTo>
                <a:pt x="8190" y="89345"/>
                <a:pt x="6350" y="66675"/>
                <a:pt x="0" y="57150"/>
              </a:cubicBezTo>
              <a:cubicBezTo>
                <a:pt x="11112" y="40481"/>
                <a:pt x="23813" y="13494"/>
                <a:pt x="47625" y="9525"/>
              </a:cubicBezTo>
              <a:cubicBezTo>
                <a:pt x="57529" y="7874"/>
                <a:pt x="66675" y="15875"/>
                <a:pt x="76200" y="19050"/>
              </a:cubicBezTo>
              <a:cubicBezTo>
                <a:pt x="79375" y="28575"/>
                <a:pt x="83756" y="37780"/>
                <a:pt x="85725" y="47625"/>
              </a:cubicBezTo>
              <a:cubicBezTo>
                <a:pt x="90128" y="69640"/>
                <a:pt x="85210" y="94220"/>
                <a:pt x="95250" y="114300"/>
              </a:cubicBezTo>
              <a:cubicBezTo>
                <a:pt x="99740" y="123280"/>
                <a:pt x="97675" y="92825"/>
                <a:pt x="104775" y="85725"/>
              </a:cubicBezTo>
              <a:cubicBezTo>
                <a:pt x="111875" y="78625"/>
                <a:pt x="123825" y="79375"/>
                <a:pt x="133350" y="76200"/>
              </a:cubicBezTo>
              <a:cubicBezTo>
                <a:pt x="155973" y="61118"/>
                <a:pt x="163612" y="45165"/>
                <a:pt x="190500" y="66675"/>
              </a:cubicBezTo>
              <a:cubicBezTo>
                <a:pt x="199439" y="73826"/>
                <a:pt x="198102" y="95250"/>
                <a:pt x="209550" y="95250"/>
              </a:cubicBezTo>
              <a:cubicBezTo>
                <a:pt x="219590" y="95250"/>
                <a:pt x="203200" y="76200"/>
                <a:pt x="200025" y="66675"/>
              </a:cubicBezTo>
              <a:cubicBezTo>
                <a:pt x="203200" y="47625"/>
                <a:pt x="197485" y="24606"/>
                <a:pt x="209550" y="9525"/>
              </a:cubicBezTo>
              <a:cubicBezTo>
                <a:pt x="215822" y="1685"/>
                <a:pt x="230285" y="12778"/>
                <a:pt x="238125" y="19050"/>
              </a:cubicBezTo>
              <a:cubicBezTo>
                <a:pt x="297924" y="66889"/>
                <a:pt x="207775" y="35275"/>
                <a:pt x="295275" y="57150"/>
              </a:cubicBezTo>
              <a:cubicBezTo>
                <a:pt x="301625" y="66675"/>
                <a:pt x="317101" y="74619"/>
                <a:pt x="314325" y="85725"/>
              </a:cubicBezTo>
              <a:cubicBezTo>
                <a:pt x="311890" y="95465"/>
                <a:pt x="294730" y="99740"/>
                <a:pt x="285750" y="95250"/>
              </a:cubicBezTo>
              <a:cubicBezTo>
                <a:pt x="276770" y="90760"/>
                <a:pt x="279400" y="76200"/>
                <a:pt x="276225" y="66675"/>
              </a:cubicBezTo>
              <a:lnTo>
                <a:pt x="333375" y="28575"/>
              </a:lnTo>
              <a:cubicBezTo>
                <a:pt x="364592" y="7764"/>
                <a:pt x="350502" y="9525"/>
                <a:pt x="371475" y="952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6</xdr:row>
      <xdr:rowOff>95250</xdr:rowOff>
    </xdr:from>
    <xdr:to>
      <xdr:col>24</xdr:col>
      <xdr:colOff>828675</xdr:colOff>
      <xdr:row>6</xdr:row>
      <xdr:rowOff>295275</xdr:rowOff>
    </xdr:to>
    <xdr:sp>
      <xdr:nvSpPr>
        <xdr:cNvPr id="2" name="รูปแบบอิสระ 3"/>
        <xdr:cNvSpPr>
          <a:spLocks/>
        </xdr:cNvSpPr>
      </xdr:nvSpPr>
      <xdr:spPr>
        <a:xfrm>
          <a:off x="6619875" y="2114550"/>
          <a:ext cx="638175" cy="200025"/>
        </a:xfrm>
        <a:custGeom>
          <a:pathLst>
            <a:path h="208107" w="639590">
              <a:moveTo>
                <a:pt x="10940" y="0"/>
              </a:moveTo>
              <a:cubicBezTo>
                <a:pt x="14115" y="25400"/>
                <a:pt x="16257" y="50951"/>
                <a:pt x="20465" y="76200"/>
              </a:cubicBezTo>
              <a:cubicBezTo>
                <a:pt x="34295" y="159179"/>
                <a:pt x="24416" y="74931"/>
                <a:pt x="39515" y="142875"/>
              </a:cubicBezTo>
              <a:cubicBezTo>
                <a:pt x="43705" y="161728"/>
                <a:pt x="45865" y="180975"/>
                <a:pt x="49040" y="200025"/>
              </a:cubicBezTo>
              <a:cubicBezTo>
                <a:pt x="111385" y="179243"/>
                <a:pt x="50195" y="208107"/>
                <a:pt x="87140" y="161925"/>
              </a:cubicBezTo>
              <a:cubicBezTo>
                <a:pt x="94291" y="152986"/>
                <a:pt x="106190" y="149225"/>
                <a:pt x="115715" y="142875"/>
              </a:cubicBezTo>
              <a:cubicBezTo>
                <a:pt x="122065" y="133350"/>
                <a:pt x="130116" y="124761"/>
                <a:pt x="134765" y="114300"/>
              </a:cubicBezTo>
              <a:cubicBezTo>
                <a:pt x="142920" y="95950"/>
                <a:pt x="153815" y="57150"/>
                <a:pt x="153815" y="57150"/>
              </a:cubicBezTo>
              <a:cubicBezTo>
                <a:pt x="144290" y="50800"/>
                <a:pt x="135701" y="42749"/>
                <a:pt x="125240" y="38100"/>
              </a:cubicBezTo>
              <a:cubicBezTo>
                <a:pt x="95425" y="24849"/>
                <a:pt x="61655" y="17441"/>
                <a:pt x="29990" y="9525"/>
              </a:cubicBezTo>
              <a:cubicBezTo>
                <a:pt x="20465" y="12700"/>
                <a:pt x="4173" y="9396"/>
                <a:pt x="1415" y="19050"/>
              </a:cubicBezTo>
              <a:cubicBezTo>
                <a:pt x="-3891" y="37620"/>
                <a:pt x="7152" y="57262"/>
                <a:pt x="10940" y="76200"/>
              </a:cubicBezTo>
              <a:cubicBezTo>
                <a:pt x="13507" y="89037"/>
                <a:pt x="17898" y="101463"/>
                <a:pt x="20465" y="114300"/>
              </a:cubicBezTo>
              <a:cubicBezTo>
                <a:pt x="37228" y="198117"/>
                <a:pt x="20978" y="144413"/>
                <a:pt x="39515" y="200025"/>
              </a:cubicBezTo>
              <a:cubicBezTo>
                <a:pt x="58565" y="196850"/>
                <a:pt x="78838" y="197928"/>
                <a:pt x="96665" y="190500"/>
              </a:cubicBezTo>
              <a:cubicBezTo>
                <a:pt x="117799" y="181694"/>
                <a:pt x="153815" y="152400"/>
                <a:pt x="153815" y="152400"/>
              </a:cubicBezTo>
              <a:cubicBezTo>
                <a:pt x="163340" y="155575"/>
                <a:pt x="185565" y="171450"/>
                <a:pt x="182390" y="161925"/>
              </a:cubicBezTo>
              <a:lnTo>
                <a:pt x="172865" y="133350"/>
              </a:lnTo>
              <a:cubicBezTo>
                <a:pt x="188105" y="87630"/>
                <a:pt x="176675" y="102870"/>
                <a:pt x="191915" y="133350"/>
              </a:cubicBezTo>
              <a:cubicBezTo>
                <a:pt x="197035" y="143589"/>
                <a:pt x="204615" y="152400"/>
                <a:pt x="210965" y="161925"/>
              </a:cubicBezTo>
              <a:cubicBezTo>
                <a:pt x="207790" y="171450"/>
                <a:pt x="211480" y="190500"/>
                <a:pt x="201440" y="190500"/>
              </a:cubicBezTo>
              <a:cubicBezTo>
                <a:pt x="189992" y="190500"/>
                <a:pt x="182390" y="173373"/>
                <a:pt x="182390" y="161925"/>
              </a:cubicBezTo>
              <a:cubicBezTo>
                <a:pt x="182390" y="150477"/>
                <a:pt x="195090" y="142875"/>
                <a:pt x="201440" y="133350"/>
              </a:cubicBezTo>
              <a:cubicBezTo>
                <a:pt x="239540" y="136525"/>
                <a:pt x="279942" y="129451"/>
                <a:pt x="315740" y="142875"/>
              </a:cubicBezTo>
              <a:cubicBezTo>
                <a:pt x="326818" y="147029"/>
                <a:pt x="223046" y="180123"/>
                <a:pt x="306215" y="152400"/>
              </a:cubicBezTo>
              <a:cubicBezTo>
                <a:pt x="607831" y="162454"/>
                <a:pt x="496662" y="161925"/>
                <a:pt x="639590" y="16192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7</xdr:row>
      <xdr:rowOff>85725</xdr:rowOff>
    </xdr:from>
    <xdr:to>
      <xdr:col>24</xdr:col>
      <xdr:colOff>476250</xdr:colOff>
      <xdr:row>7</xdr:row>
      <xdr:rowOff>266700</xdr:rowOff>
    </xdr:to>
    <xdr:sp>
      <xdr:nvSpPr>
        <xdr:cNvPr id="3" name="รูปแบบอิสระ 4"/>
        <xdr:cNvSpPr>
          <a:spLocks/>
        </xdr:cNvSpPr>
      </xdr:nvSpPr>
      <xdr:spPr>
        <a:xfrm>
          <a:off x="6629400" y="2419350"/>
          <a:ext cx="276225" cy="180975"/>
        </a:xfrm>
        <a:custGeom>
          <a:pathLst>
            <a:path h="180975" w="276225">
              <a:moveTo>
                <a:pt x="28575" y="104775"/>
              </a:moveTo>
              <a:cubicBezTo>
                <a:pt x="10938" y="16588"/>
                <a:pt x="19607" y="63863"/>
                <a:pt x="28575" y="95250"/>
              </a:cubicBezTo>
              <a:cubicBezTo>
                <a:pt x="31333" y="104904"/>
                <a:pt x="34925" y="114300"/>
                <a:pt x="38100" y="123825"/>
              </a:cubicBezTo>
              <a:cubicBezTo>
                <a:pt x="34925" y="136525"/>
                <a:pt x="40994" y="157785"/>
                <a:pt x="28575" y="161925"/>
              </a:cubicBezTo>
              <a:cubicBezTo>
                <a:pt x="17496" y="165618"/>
                <a:pt x="1269" y="108582"/>
                <a:pt x="0" y="104775"/>
              </a:cubicBezTo>
              <a:cubicBezTo>
                <a:pt x="3175" y="88900"/>
                <a:pt x="545" y="70620"/>
                <a:pt x="9525" y="57150"/>
              </a:cubicBezTo>
              <a:cubicBezTo>
                <a:pt x="23594" y="36046"/>
                <a:pt x="91342" y="56499"/>
                <a:pt x="95250" y="57150"/>
              </a:cubicBezTo>
              <a:cubicBezTo>
                <a:pt x="121400" y="135599"/>
                <a:pt x="111460" y="94421"/>
                <a:pt x="123825" y="180975"/>
              </a:cubicBezTo>
              <a:cubicBezTo>
                <a:pt x="146050" y="177800"/>
                <a:pt x="169984" y="180568"/>
                <a:pt x="190500" y="171450"/>
              </a:cubicBezTo>
              <a:cubicBezTo>
                <a:pt x="200961" y="166801"/>
                <a:pt x="201455" y="150970"/>
                <a:pt x="209550" y="142875"/>
              </a:cubicBezTo>
              <a:cubicBezTo>
                <a:pt x="217645" y="134780"/>
                <a:pt x="228600" y="130175"/>
                <a:pt x="238125" y="123825"/>
              </a:cubicBezTo>
              <a:cubicBezTo>
                <a:pt x="240334" y="117199"/>
                <a:pt x="261316" y="73301"/>
                <a:pt x="238125" y="66675"/>
              </a:cubicBezTo>
              <a:cubicBezTo>
                <a:pt x="219555" y="61369"/>
                <a:pt x="200025" y="73025"/>
                <a:pt x="180975" y="76200"/>
              </a:cubicBezTo>
              <a:cubicBezTo>
                <a:pt x="171693" y="104047"/>
                <a:pt x="153613" y="144088"/>
                <a:pt x="180975" y="171450"/>
              </a:cubicBezTo>
              <a:cubicBezTo>
                <a:pt x="186722" y="177197"/>
                <a:pt x="245319" y="156352"/>
                <a:pt x="257175" y="152400"/>
              </a:cubicBezTo>
              <a:cubicBezTo>
                <a:pt x="260350" y="142875"/>
                <a:pt x="265455" y="133788"/>
                <a:pt x="266700" y="123825"/>
              </a:cubicBezTo>
              <a:cubicBezTo>
                <a:pt x="271835" y="82748"/>
                <a:pt x="276225" y="0"/>
                <a:pt x="276225" y="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16</xdr:row>
      <xdr:rowOff>257175</xdr:rowOff>
    </xdr:from>
    <xdr:to>
      <xdr:col>1</xdr:col>
      <xdr:colOff>1323975</xdr:colOff>
      <xdr:row>16</xdr:row>
      <xdr:rowOff>371475</xdr:rowOff>
    </xdr:to>
    <xdr:sp>
      <xdr:nvSpPr>
        <xdr:cNvPr id="4" name="รูปแบบอิสระ 5"/>
        <xdr:cNvSpPr>
          <a:spLocks/>
        </xdr:cNvSpPr>
      </xdr:nvSpPr>
      <xdr:spPr>
        <a:xfrm>
          <a:off x="1333500" y="5553075"/>
          <a:ext cx="371475" cy="114300"/>
        </a:xfrm>
        <a:custGeom>
          <a:pathLst>
            <a:path h="123280" w="371475">
              <a:moveTo>
                <a:pt x="19050" y="0"/>
              </a:moveTo>
              <a:cubicBezTo>
                <a:pt x="19705" y="3277"/>
                <a:pt x="41749" y="78159"/>
                <a:pt x="19050" y="85725"/>
              </a:cubicBezTo>
              <a:cubicBezTo>
                <a:pt x="8190" y="89345"/>
                <a:pt x="6350" y="66675"/>
                <a:pt x="0" y="57150"/>
              </a:cubicBezTo>
              <a:cubicBezTo>
                <a:pt x="11112" y="40481"/>
                <a:pt x="23813" y="13494"/>
                <a:pt x="47625" y="9525"/>
              </a:cubicBezTo>
              <a:cubicBezTo>
                <a:pt x="57529" y="7874"/>
                <a:pt x="66675" y="15875"/>
                <a:pt x="76200" y="19050"/>
              </a:cubicBezTo>
              <a:cubicBezTo>
                <a:pt x="79375" y="28575"/>
                <a:pt x="83756" y="37780"/>
                <a:pt x="85725" y="47625"/>
              </a:cubicBezTo>
              <a:cubicBezTo>
                <a:pt x="90128" y="69640"/>
                <a:pt x="85210" y="94220"/>
                <a:pt x="95250" y="114300"/>
              </a:cubicBezTo>
              <a:cubicBezTo>
                <a:pt x="99740" y="123280"/>
                <a:pt x="97675" y="92825"/>
                <a:pt x="104775" y="85725"/>
              </a:cubicBezTo>
              <a:cubicBezTo>
                <a:pt x="111875" y="78625"/>
                <a:pt x="123825" y="79375"/>
                <a:pt x="133350" y="76200"/>
              </a:cubicBezTo>
              <a:cubicBezTo>
                <a:pt x="155973" y="61118"/>
                <a:pt x="163612" y="45165"/>
                <a:pt x="190500" y="66675"/>
              </a:cubicBezTo>
              <a:cubicBezTo>
                <a:pt x="199439" y="73826"/>
                <a:pt x="198102" y="95250"/>
                <a:pt x="209550" y="95250"/>
              </a:cubicBezTo>
              <a:cubicBezTo>
                <a:pt x="219590" y="95250"/>
                <a:pt x="203200" y="76200"/>
                <a:pt x="200025" y="66675"/>
              </a:cubicBezTo>
              <a:cubicBezTo>
                <a:pt x="203200" y="47625"/>
                <a:pt x="197485" y="24606"/>
                <a:pt x="209550" y="9525"/>
              </a:cubicBezTo>
              <a:cubicBezTo>
                <a:pt x="215822" y="1685"/>
                <a:pt x="230285" y="12778"/>
                <a:pt x="238125" y="19050"/>
              </a:cubicBezTo>
              <a:cubicBezTo>
                <a:pt x="297924" y="66889"/>
                <a:pt x="207775" y="35275"/>
                <a:pt x="295275" y="57150"/>
              </a:cubicBezTo>
              <a:cubicBezTo>
                <a:pt x="301625" y="66675"/>
                <a:pt x="317101" y="74619"/>
                <a:pt x="314325" y="85725"/>
              </a:cubicBezTo>
              <a:cubicBezTo>
                <a:pt x="311890" y="95465"/>
                <a:pt x="294730" y="99740"/>
                <a:pt x="285750" y="95250"/>
              </a:cubicBezTo>
              <a:cubicBezTo>
                <a:pt x="276770" y="90760"/>
                <a:pt x="279400" y="76200"/>
                <a:pt x="276225" y="66675"/>
              </a:cubicBezTo>
              <a:lnTo>
                <a:pt x="333375" y="28575"/>
              </a:lnTo>
              <a:cubicBezTo>
                <a:pt x="364592" y="7764"/>
                <a:pt x="350502" y="9525"/>
                <a:pt x="371475" y="952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25</xdr:row>
      <xdr:rowOff>133350</xdr:rowOff>
    </xdr:from>
    <xdr:to>
      <xdr:col>24</xdr:col>
      <xdr:colOff>504825</xdr:colOff>
      <xdr:row>25</xdr:row>
      <xdr:rowOff>247650</xdr:rowOff>
    </xdr:to>
    <xdr:sp>
      <xdr:nvSpPr>
        <xdr:cNvPr id="5" name="รูปแบบอิสระ 6"/>
        <xdr:cNvSpPr>
          <a:spLocks/>
        </xdr:cNvSpPr>
      </xdr:nvSpPr>
      <xdr:spPr>
        <a:xfrm>
          <a:off x="6562725" y="8543925"/>
          <a:ext cx="371475" cy="114300"/>
        </a:xfrm>
        <a:custGeom>
          <a:pathLst>
            <a:path h="123280" w="371475">
              <a:moveTo>
                <a:pt x="19050" y="0"/>
              </a:moveTo>
              <a:cubicBezTo>
                <a:pt x="19705" y="3277"/>
                <a:pt x="41749" y="78159"/>
                <a:pt x="19050" y="85725"/>
              </a:cubicBezTo>
              <a:cubicBezTo>
                <a:pt x="8190" y="89345"/>
                <a:pt x="6350" y="66675"/>
                <a:pt x="0" y="57150"/>
              </a:cubicBezTo>
              <a:cubicBezTo>
                <a:pt x="11112" y="40481"/>
                <a:pt x="23813" y="13494"/>
                <a:pt x="47625" y="9525"/>
              </a:cubicBezTo>
              <a:cubicBezTo>
                <a:pt x="57529" y="7874"/>
                <a:pt x="66675" y="15875"/>
                <a:pt x="76200" y="19050"/>
              </a:cubicBezTo>
              <a:cubicBezTo>
                <a:pt x="79375" y="28575"/>
                <a:pt x="83756" y="37780"/>
                <a:pt x="85725" y="47625"/>
              </a:cubicBezTo>
              <a:cubicBezTo>
                <a:pt x="90128" y="69640"/>
                <a:pt x="85210" y="94220"/>
                <a:pt x="95250" y="114300"/>
              </a:cubicBezTo>
              <a:cubicBezTo>
                <a:pt x="99740" y="123280"/>
                <a:pt x="97675" y="92825"/>
                <a:pt x="104775" y="85725"/>
              </a:cubicBezTo>
              <a:cubicBezTo>
                <a:pt x="111875" y="78625"/>
                <a:pt x="123825" y="79375"/>
                <a:pt x="133350" y="76200"/>
              </a:cubicBezTo>
              <a:cubicBezTo>
                <a:pt x="155973" y="61118"/>
                <a:pt x="163612" y="45165"/>
                <a:pt x="190500" y="66675"/>
              </a:cubicBezTo>
              <a:cubicBezTo>
                <a:pt x="199439" y="73826"/>
                <a:pt x="198102" y="95250"/>
                <a:pt x="209550" y="95250"/>
              </a:cubicBezTo>
              <a:cubicBezTo>
                <a:pt x="219590" y="95250"/>
                <a:pt x="203200" y="76200"/>
                <a:pt x="200025" y="66675"/>
              </a:cubicBezTo>
              <a:cubicBezTo>
                <a:pt x="203200" y="47625"/>
                <a:pt x="197485" y="24606"/>
                <a:pt x="209550" y="9525"/>
              </a:cubicBezTo>
              <a:cubicBezTo>
                <a:pt x="215822" y="1685"/>
                <a:pt x="230285" y="12778"/>
                <a:pt x="238125" y="19050"/>
              </a:cubicBezTo>
              <a:cubicBezTo>
                <a:pt x="297924" y="66889"/>
                <a:pt x="207775" y="35275"/>
                <a:pt x="295275" y="57150"/>
              </a:cubicBezTo>
              <a:cubicBezTo>
                <a:pt x="301625" y="66675"/>
                <a:pt x="317101" y="74619"/>
                <a:pt x="314325" y="85725"/>
              </a:cubicBezTo>
              <a:cubicBezTo>
                <a:pt x="311890" y="95465"/>
                <a:pt x="294730" y="99740"/>
                <a:pt x="285750" y="95250"/>
              </a:cubicBezTo>
              <a:cubicBezTo>
                <a:pt x="276770" y="90760"/>
                <a:pt x="279400" y="76200"/>
                <a:pt x="276225" y="66675"/>
              </a:cubicBezTo>
              <a:lnTo>
                <a:pt x="333375" y="28575"/>
              </a:lnTo>
              <a:cubicBezTo>
                <a:pt x="364592" y="7764"/>
                <a:pt x="350502" y="9525"/>
                <a:pt x="371475" y="952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26</xdr:row>
      <xdr:rowOff>95250</xdr:rowOff>
    </xdr:from>
    <xdr:to>
      <xdr:col>24</xdr:col>
      <xdr:colOff>828675</xdr:colOff>
      <xdr:row>26</xdr:row>
      <xdr:rowOff>295275</xdr:rowOff>
    </xdr:to>
    <xdr:sp>
      <xdr:nvSpPr>
        <xdr:cNvPr id="6" name="รูปแบบอิสระ 7"/>
        <xdr:cNvSpPr>
          <a:spLocks/>
        </xdr:cNvSpPr>
      </xdr:nvSpPr>
      <xdr:spPr>
        <a:xfrm>
          <a:off x="6619875" y="8801100"/>
          <a:ext cx="638175" cy="200025"/>
        </a:xfrm>
        <a:custGeom>
          <a:pathLst>
            <a:path h="208107" w="639590">
              <a:moveTo>
                <a:pt x="10940" y="0"/>
              </a:moveTo>
              <a:cubicBezTo>
                <a:pt x="14115" y="25400"/>
                <a:pt x="16257" y="50951"/>
                <a:pt x="20465" y="76200"/>
              </a:cubicBezTo>
              <a:cubicBezTo>
                <a:pt x="34295" y="159179"/>
                <a:pt x="24416" y="74931"/>
                <a:pt x="39515" y="142875"/>
              </a:cubicBezTo>
              <a:cubicBezTo>
                <a:pt x="43705" y="161728"/>
                <a:pt x="45865" y="180975"/>
                <a:pt x="49040" y="200025"/>
              </a:cubicBezTo>
              <a:cubicBezTo>
                <a:pt x="111385" y="179243"/>
                <a:pt x="50195" y="208107"/>
                <a:pt x="87140" y="161925"/>
              </a:cubicBezTo>
              <a:cubicBezTo>
                <a:pt x="94291" y="152986"/>
                <a:pt x="106190" y="149225"/>
                <a:pt x="115715" y="142875"/>
              </a:cubicBezTo>
              <a:cubicBezTo>
                <a:pt x="122065" y="133350"/>
                <a:pt x="130116" y="124761"/>
                <a:pt x="134765" y="114300"/>
              </a:cubicBezTo>
              <a:cubicBezTo>
                <a:pt x="142920" y="95950"/>
                <a:pt x="153815" y="57150"/>
                <a:pt x="153815" y="57150"/>
              </a:cubicBezTo>
              <a:cubicBezTo>
                <a:pt x="144290" y="50800"/>
                <a:pt x="135701" y="42749"/>
                <a:pt x="125240" y="38100"/>
              </a:cubicBezTo>
              <a:cubicBezTo>
                <a:pt x="95425" y="24849"/>
                <a:pt x="61655" y="17441"/>
                <a:pt x="29990" y="9525"/>
              </a:cubicBezTo>
              <a:cubicBezTo>
                <a:pt x="20465" y="12700"/>
                <a:pt x="4173" y="9396"/>
                <a:pt x="1415" y="19050"/>
              </a:cubicBezTo>
              <a:cubicBezTo>
                <a:pt x="-3891" y="37620"/>
                <a:pt x="7152" y="57262"/>
                <a:pt x="10940" y="76200"/>
              </a:cubicBezTo>
              <a:cubicBezTo>
                <a:pt x="13507" y="89037"/>
                <a:pt x="17898" y="101463"/>
                <a:pt x="20465" y="114300"/>
              </a:cubicBezTo>
              <a:cubicBezTo>
                <a:pt x="37228" y="198117"/>
                <a:pt x="20978" y="144413"/>
                <a:pt x="39515" y="200025"/>
              </a:cubicBezTo>
              <a:cubicBezTo>
                <a:pt x="58565" y="196850"/>
                <a:pt x="78838" y="197928"/>
                <a:pt x="96665" y="190500"/>
              </a:cubicBezTo>
              <a:cubicBezTo>
                <a:pt x="117799" y="181694"/>
                <a:pt x="153815" y="152400"/>
                <a:pt x="153815" y="152400"/>
              </a:cubicBezTo>
              <a:cubicBezTo>
                <a:pt x="163340" y="155575"/>
                <a:pt x="185565" y="171450"/>
                <a:pt x="182390" y="161925"/>
              </a:cubicBezTo>
              <a:lnTo>
                <a:pt x="172865" y="133350"/>
              </a:lnTo>
              <a:cubicBezTo>
                <a:pt x="188105" y="87630"/>
                <a:pt x="176675" y="102870"/>
                <a:pt x="191915" y="133350"/>
              </a:cubicBezTo>
              <a:cubicBezTo>
                <a:pt x="197035" y="143589"/>
                <a:pt x="204615" y="152400"/>
                <a:pt x="210965" y="161925"/>
              </a:cubicBezTo>
              <a:cubicBezTo>
                <a:pt x="207790" y="171450"/>
                <a:pt x="211480" y="190500"/>
                <a:pt x="201440" y="190500"/>
              </a:cubicBezTo>
              <a:cubicBezTo>
                <a:pt x="189992" y="190500"/>
                <a:pt x="182390" y="173373"/>
                <a:pt x="182390" y="161925"/>
              </a:cubicBezTo>
              <a:cubicBezTo>
                <a:pt x="182390" y="150477"/>
                <a:pt x="195090" y="142875"/>
                <a:pt x="201440" y="133350"/>
              </a:cubicBezTo>
              <a:cubicBezTo>
                <a:pt x="239540" y="136525"/>
                <a:pt x="279942" y="129451"/>
                <a:pt x="315740" y="142875"/>
              </a:cubicBezTo>
              <a:cubicBezTo>
                <a:pt x="326818" y="147029"/>
                <a:pt x="223046" y="180123"/>
                <a:pt x="306215" y="152400"/>
              </a:cubicBezTo>
              <a:cubicBezTo>
                <a:pt x="607831" y="162454"/>
                <a:pt x="496662" y="161925"/>
                <a:pt x="639590" y="16192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27</xdr:row>
      <xdr:rowOff>85725</xdr:rowOff>
    </xdr:from>
    <xdr:to>
      <xdr:col>24</xdr:col>
      <xdr:colOff>476250</xdr:colOff>
      <xdr:row>27</xdr:row>
      <xdr:rowOff>266700</xdr:rowOff>
    </xdr:to>
    <xdr:sp>
      <xdr:nvSpPr>
        <xdr:cNvPr id="7" name="รูปแบบอิสระ 8"/>
        <xdr:cNvSpPr>
          <a:spLocks/>
        </xdr:cNvSpPr>
      </xdr:nvSpPr>
      <xdr:spPr>
        <a:xfrm>
          <a:off x="6629400" y="9105900"/>
          <a:ext cx="276225" cy="180975"/>
        </a:xfrm>
        <a:custGeom>
          <a:pathLst>
            <a:path h="180975" w="276225">
              <a:moveTo>
                <a:pt x="28575" y="104775"/>
              </a:moveTo>
              <a:cubicBezTo>
                <a:pt x="10938" y="16588"/>
                <a:pt x="19607" y="63863"/>
                <a:pt x="28575" y="95250"/>
              </a:cubicBezTo>
              <a:cubicBezTo>
                <a:pt x="31333" y="104904"/>
                <a:pt x="34925" y="114300"/>
                <a:pt x="38100" y="123825"/>
              </a:cubicBezTo>
              <a:cubicBezTo>
                <a:pt x="34925" y="136525"/>
                <a:pt x="40994" y="157785"/>
                <a:pt x="28575" y="161925"/>
              </a:cubicBezTo>
              <a:cubicBezTo>
                <a:pt x="17496" y="165618"/>
                <a:pt x="1269" y="108582"/>
                <a:pt x="0" y="104775"/>
              </a:cubicBezTo>
              <a:cubicBezTo>
                <a:pt x="3175" y="88900"/>
                <a:pt x="545" y="70620"/>
                <a:pt x="9525" y="57150"/>
              </a:cubicBezTo>
              <a:cubicBezTo>
                <a:pt x="23594" y="36046"/>
                <a:pt x="91342" y="56499"/>
                <a:pt x="95250" y="57150"/>
              </a:cubicBezTo>
              <a:cubicBezTo>
                <a:pt x="121400" y="135599"/>
                <a:pt x="111460" y="94421"/>
                <a:pt x="123825" y="180975"/>
              </a:cubicBezTo>
              <a:cubicBezTo>
                <a:pt x="146050" y="177800"/>
                <a:pt x="169984" y="180568"/>
                <a:pt x="190500" y="171450"/>
              </a:cubicBezTo>
              <a:cubicBezTo>
                <a:pt x="200961" y="166801"/>
                <a:pt x="201455" y="150970"/>
                <a:pt x="209550" y="142875"/>
              </a:cubicBezTo>
              <a:cubicBezTo>
                <a:pt x="217645" y="134780"/>
                <a:pt x="228600" y="130175"/>
                <a:pt x="238125" y="123825"/>
              </a:cubicBezTo>
              <a:cubicBezTo>
                <a:pt x="240334" y="117199"/>
                <a:pt x="261316" y="73301"/>
                <a:pt x="238125" y="66675"/>
              </a:cubicBezTo>
              <a:cubicBezTo>
                <a:pt x="219555" y="61369"/>
                <a:pt x="200025" y="73025"/>
                <a:pt x="180975" y="76200"/>
              </a:cubicBezTo>
              <a:cubicBezTo>
                <a:pt x="171693" y="104047"/>
                <a:pt x="153613" y="144088"/>
                <a:pt x="180975" y="171450"/>
              </a:cubicBezTo>
              <a:cubicBezTo>
                <a:pt x="186722" y="177197"/>
                <a:pt x="245319" y="156352"/>
                <a:pt x="257175" y="152400"/>
              </a:cubicBezTo>
              <a:cubicBezTo>
                <a:pt x="260350" y="142875"/>
                <a:pt x="265455" y="133788"/>
                <a:pt x="266700" y="123825"/>
              </a:cubicBezTo>
              <a:cubicBezTo>
                <a:pt x="271835" y="82748"/>
                <a:pt x="276225" y="0"/>
                <a:pt x="276225" y="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36</xdr:row>
      <xdr:rowOff>257175</xdr:rowOff>
    </xdr:from>
    <xdr:to>
      <xdr:col>1</xdr:col>
      <xdr:colOff>1323975</xdr:colOff>
      <xdr:row>36</xdr:row>
      <xdr:rowOff>371475</xdr:rowOff>
    </xdr:to>
    <xdr:sp>
      <xdr:nvSpPr>
        <xdr:cNvPr id="8" name="รูปแบบอิสระ 9"/>
        <xdr:cNvSpPr>
          <a:spLocks/>
        </xdr:cNvSpPr>
      </xdr:nvSpPr>
      <xdr:spPr>
        <a:xfrm>
          <a:off x="1333500" y="11963400"/>
          <a:ext cx="371475" cy="114300"/>
        </a:xfrm>
        <a:custGeom>
          <a:pathLst>
            <a:path h="123280" w="371475">
              <a:moveTo>
                <a:pt x="19050" y="0"/>
              </a:moveTo>
              <a:cubicBezTo>
                <a:pt x="19705" y="3277"/>
                <a:pt x="41749" y="78159"/>
                <a:pt x="19050" y="85725"/>
              </a:cubicBezTo>
              <a:cubicBezTo>
                <a:pt x="8190" y="89345"/>
                <a:pt x="6350" y="66675"/>
                <a:pt x="0" y="57150"/>
              </a:cubicBezTo>
              <a:cubicBezTo>
                <a:pt x="11112" y="40481"/>
                <a:pt x="23813" y="13494"/>
                <a:pt x="47625" y="9525"/>
              </a:cubicBezTo>
              <a:cubicBezTo>
                <a:pt x="57529" y="7874"/>
                <a:pt x="66675" y="15875"/>
                <a:pt x="76200" y="19050"/>
              </a:cubicBezTo>
              <a:cubicBezTo>
                <a:pt x="79375" y="28575"/>
                <a:pt x="83756" y="37780"/>
                <a:pt x="85725" y="47625"/>
              </a:cubicBezTo>
              <a:cubicBezTo>
                <a:pt x="90128" y="69640"/>
                <a:pt x="85210" y="94220"/>
                <a:pt x="95250" y="114300"/>
              </a:cubicBezTo>
              <a:cubicBezTo>
                <a:pt x="99740" y="123280"/>
                <a:pt x="97675" y="92825"/>
                <a:pt x="104775" y="85725"/>
              </a:cubicBezTo>
              <a:cubicBezTo>
                <a:pt x="111875" y="78625"/>
                <a:pt x="123825" y="79375"/>
                <a:pt x="133350" y="76200"/>
              </a:cubicBezTo>
              <a:cubicBezTo>
                <a:pt x="155973" y="61118"/>
                <a:pt x="163612" y="45165"/>
                <a:pt x="190500" y="66675"/>
              </a:cubicBezTo>
              <a:cubicBezTo>
                <a:pt x="199439" y="73826"/>
                <a:pt x="198102" y="95250"/>
                <a:pt x="209550" y="95250"/>
              </a:cubicBezTo>
              <a:cubicBezTo>
                <a:pt x="219590" y="95250"/>
                <a:pt x="203200" y="76200"/>
                <a:pt x="200025" y="66675"/>
              </a:cubicBezTo>
              <a:cubicBezTo>
                <a:pt x="203200" y="47625"/>
                <a:pt x="197485" y="24606"/>
                <a:pt x="209550" y="9525"/>
              </a:cubicBezTo>
              <a:cubicBezTo>
                <a:pt x="215822" y="1685"/>
                <a:pt x="230285" y="12778"/>
                <a:pt x="238125" y="19050"/>
              </a:cubicBezTo>
              <a:cubicBezTo>
                <a:pt x="297924" y="66889"/>
                <a:pt x="207775" y="35275"/>
                <a:pt x="295275" y="57150"/>
              </a:cubicBezTo>
              <a:cubicBezTo>
                <a:pt x="301625" y="66675"/>
                <a:pt x="317101" y="74619"/>
                <a:pt x="314325" y="85725"/>
              </a:cubicBezTo>
              <a:cubicBezTo>
                <a:pt x="311890" y="95465"/>
                <a:pt x="294730" y="99740"/>
                <a:pt x="285750" y="95250"/>
              </a:cubicBezTo>
              <a:cubicBezTo>
                <a:pt x="276770" y="90760"/>
                <a:pt x="279400" y="76200"/>
                <a:pt x="276225" y="66675"/>
              </a:cubicBezTo>
              <a:lnTo>
                <a:pt x="333375" y="28575"/>
              </a:lnTo>
              <a:cubicBezTo>
                <a:pt x="364592" y="7764"/>
                <a:pt x="350502" y="9525"/>
                <a:pt x="371475" y="952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5</xdr:row>
      <xdr:rowOff>85725</xdr:rowOff>
    </xdr:from>
    <xdr:to>
      <xdr:col>30</xdr:col>
      <xdr:colOff>428625</xdr:colOff>
      <xdr:row>9</xdr:row>
      <xdr:rowOff>238125</xdr:rowOff>
    </xdr:to>
    <xdr:sp>
      <xdr:nvSpPr>
        <xdr:cNvPr id="9" name="ลูกศรซ้าย 2"/>
        <xdr:cNvSpPr>
          <a:spLocks/>
        </xdr:cNvSpPr>
      </xdr:nvSpPr>
      <xdr:spPr>
        <a:xfrm>
          <a:off x="9305925" y="1809750"/>
          <a:ext cx="2714625" cy="1666875"/>
        </a:xfrm>
        <a:prstGeom prst="leftArrow">
          <a:avLst>
            <a:gd name="adj" fmla="val -19296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กรณีได้รับจัดสรร  4,000 บาท</a:t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30</xdr:col>
      <xdr:colOff>276225</xdr:colOff>
      <xdr:row>30</xdr:row>
      <xdr:rowOff>133350</xdr:rowOff>
    </xdr:to>
    <xdr:sp>
      <xdr:nvSpPr>
        <xdr:cNvPr id="10" name="ลูกศรซ้าย 10"/>
        <xdr:cNvSpPr>
          <a:spLocks/>
        </xdr:cNvSpPr>
      </xdr:nvSpPr>
      <xdr:spPr>
        <a:xfrm>
          <a:off x="9153525" y="8705850"/>
          <a:ext cx="2714625" cy="1390650"/>
        </a:xfrm>
        <a:prstGeom prst="leftArrow">
          <a:avLst>
            <a:gd name="adj" fmla="val -19296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กรณีได้รับจัดสรร  5,000 บาท</a:t>
          </a:r>
        </a:p>
      </xdr:txBody>
    </xdr:sp>
    <xdr:clientData/>
  </xdr:twoCellAnchor>
  <xdr:twoCellAnchor>
    <xdr:from>
      <xdr:col>24</xdr:col>
      <xdr:colOff>161925</xdr:colOff>
      <xdr:row>28</xdr:row>
      <xdr:rowOff>85725</xdr:rowOff>
    </xdr:from>
    <xdr:to>
      <xdr:col>24</xdr:col>
      <xdr:colOff>485775</xdr:colOff>
      <xdr:row>28</xdr:row>
      <xdr:rowOff>257175</xdr:rowOff>
    </xdr:to>
    <xdr:sp>
      <xdr:nvSpPr>
        <xdr:cNvPr id="11" name="รูปแบบอิสระ 11"/>
        <xdr:cNvSpPr>
          <a:spLocks/>
        </xdr:cNvSpPr>
      </xdr:nvSpPr>
      <xdr:spPr>
        <a:xfrm>
          <a:off x="6591300" y="9420225"/>
          <a:ext cx="323850" cy="171450"/>
        </a:xfrm>
        <a:custGeom>
          <a:pathLst>
            <a:path h="171450" w="323932">
              <a:moveTo>
                <a:pt x="82" y="28575"/>
              </a:moveTo>
              <a:cubicBezTo>
                <a:pt x="3257" y="47625"/>
                <a:pt x="9607" y="66412"/>
                <a:pt x="9607" y="85725"/>
              </a:cubicBezTo>
              <a:cubicBezTo>
                <a:pt x="9607" y="171277"/>
                <a:pt x="-17392" y="116664"/>
                <a:pt x="19132" y="171450"/>
              </a:cubicBezTo>
              <a:cubicBezTo>
                <a:pt x="22307" y="142875"/>
                <a:pt x="18832" y="112745"/>
                <a:pt x="28657" y="85725"/>
              </a:cubicBezTo>
              <a:cubicBezTo>
                <a:pt x="52206" y="20965"/>
                <a:pt x="65347" y="91020"/>
                <a:pt x="66757" y="95250"/>
              </a:cubicBezTo>
              <a:lnTo>
                <a:pt x="123907" y="57150"/>
              </a:lnTo>
              <a:lnTo>
                <a:pt x="152482" y="38100"/>
              </a:lnTo>
              <a:cubicBezTo>
                <a:pt x="171532" y="41275"/>
                <a:pt x="192358" y="38988"/>
                <a:pt x="209632" y="47625"/>
              </a:cubicBezTo>
              <a:cubicBezTo>
                <a:pt x="217072" y="51345"/>
                <a:pt x="247732" y="111444"/>
                <a:pt x="247732" y="114300"/>
              </a:cubicBezTo>
              <a:cubicBezTo>
                <a:pt x="247732" y="125748"/>
                <a:pt x="236777" y="93820"/>
                <a:pt x="228682" y="85725"/>
              </a:cubicBezTo>
              <a:cubicBezTo>
                <a:pt x="204156" y="61199"/>
                <a:pt x="186557" y="63965"/>
                <a:pt x="152482" y="57150"/>
              </a:cubicBezTo>
              <a:cubicBezTo>
                <a:pt x="139782" y="60325"/>
                <a:pt x="127262" y="64333"/>
                <a:pt x="114382" y="66675"/>
              </a:cubicBezTo>
              <a:cubicBezTo>
                <a:pt x="92293" y="70691"/>
                <a:pt x="65668" y="62730"/>
                <a:pt x="47707" y="76200"/>
              </a:cubicBezTo>
              <a:cubicBezTo>
                <a:pt x="38549" y="83069"/>
                <a:pt x="66757" y="88900"/>
                <a:pt x="76282" y="95250"/>
              </a:cubicBezTo>
              <a:cubicBezTo>
                <a:pt x="104857" y="92075"/>
                <a:pt x="133814" y="91364"/>
                <a:pt x="162007" y="85725"/>
              </a:cubicBezTo>
              <a:cubicBezTo>
                <a:pt x="181698" y="81787"/>
                <a:pt x="219157" y="66675"/>
                <a:pt x="219157" y="66675"/>
              </a:cubicBezTo>
              <a:cubicBezTo>
                <a:pt x="228682" y="60325"/>
                <a:pt x="237493" y="52745"/>
                <a:pt x="247732" y="47625"/>
              </a:cubicBezTo>
              <a:cubicBezTo>
                <a:pt x="256712" y="43135"/>
                <a:pt x="268467" y="44372"/>
                <a:pt x="276307" y="38100"/>
              </a:cubicBezTo>
              <a:cubicBezTo>
                <a:pt x="285246" y="30949"/>
                <a:pt x="286418" y="16676"/>
                <a:pt x="295357" y="9525"/>
              </a:cubicBezTo>
              <a:cubicBezTo>
                <a:pt x="303197" y="3253"/>
                <a:pt x="323932" y="0"/>
                <a:pt x="323932" y="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46</xdr:row>
      <xdr:rowOff>133350</xdr:rowOff>
    </xdr:from>
    <xdr:to>
      <xdr:col>24</xdr:col>
      <xdr:colOff>504825</xdr:colOff>
      <xdr:row>46</xdr:row>
      <xdr:rowOff>247650</xdr:rowOff>
    </xdr:to>
    <xdr:sp>
      <xdr:nvSpPr>
        <xdr:cNvPr id="12" name="รูปแบบอิสระ 12"/>
        <xdr:cNvSpPr>
          <a:spLocks/>
        </xdr:cNvSpPr>
      </xdr:nvSpPr>
      <xdr:spPr>
        <a:xfrm>
          <a:off x="6562725" y="15116175"/>
          <a:ext cx="371475" cy="114300"/>
        </a:xfrm>
        <a:custGeom>
          <a:pathLst>
            <a:path h="123280" w="371475">
              <a:moveTo>
                <a:pt x="19050" y="0"/>
              </a:moveTo>
              <a:cubicBezTo>
                <a:pt x="19705" y="3277"/>
                <a:pt x="41749" y="78159"/>
                <a:pt x="19050" y="85725"/>
              </a:cubicBezTo>
              <a:cubicBezTo>
                <a:pt x="8190" y="89345"/>
                <a:pt x="6350" y="66675"/>
                <a:pt x="0" y="57150"/>
              </a:cubicBezTo>
              <a:cubicBezTo>
                <a:pt x="11112" y="40481"/>
                <a:pt x="23813" y="13494"/>
                <a:pt x="47625" y="9525"/>
              </a:cubicBezTo>
              <a:cubicBezTo>
                <a:pt x="57529" y="7874"/>
                <a:pt x="66675" y="15875"/>
                <a:pt x="76200" y="19050"/>
              </a:cubicBezTo>
              <a:cubicBezTo>
                <a:pt x="79375" y="28575"/>
                <a:pt x="83756" y="37780"/>
                <a:pt x="85725" y="47625"/>
              </a:cubicBezTo>
              <a:cubicBezTo>
                <a:pt x="90128" y="69640"/>
                <a:pt x="85210" y="94220"/>
                <a:pt x="95250" y="114300"/>
              </a:cubicBezTo>
              <a:cubicBezTo>
                <a:pt x="99740" y="123280"/>
                <a:pt x="97675" y="92825"/>
                <a:pt x="104775" y="85725"/>
              </a:cubicBezTo>
              <a:cubicBezTo>
                <a:pt x="111875" y="78625"/>
                <a:pt x="123825" y="79375"/>
                <a:pt x="133350" y="76200"/>
              </a:cubicBezTo>
              <a:cubicBezTo>
                <a:pt x="155973" y="61118"/>
                <a:pt x="163612" y="45165"/>
                <a:pt x="190500" y="66675"/>
              </a:cubicBezTo>
              <a:cubicBezTo>
                <a:pt x="199439" y="73826"/>
                <a:pt x="198102" y="95250"/>
                <a:pt x="209550" y="95250"/>
              </a:cubicBezTo>
              <a:cubicBezTo>
                <a:pt x="219590" y="95250"/>
                <a:pt x="203200" y="76200"/>
                <a:pt x="200025" y="66675"/>
              </a:cubicBezTo>
              <a:cubicBezTo>
                <a:pt x="203200" y="47625"/>
                <a:pt x="197485" y="24606"/>
                <a:pt x="209550" y="9525"/>
              </a:cubicBezTo>
              <a:cubicBezTo>
                <a:pt x="215822" y="1685"/>
                <a:pt x="230285" y="12778"/>
                <a:pt x="238125" y="19050"/>
              </a:cubicBezTo>
              <a:cubicBezTo>
                <a:pt x="297924" y="66889"/>
                <a:pt x="207775" y="35275"/>
                <a:pt x="295275" y="57150"/>
              </a:cubicBezTo>
              <a:cubicBezTo>
                <a:pt x="301625" y="66675"/>
                <a:pt x="317101" y="74619"/>
                <a:pt x="314325" y="85725"/>
              </a:cubicBezTo>
              <a:cubicBezTo>
                <a:pt x="311890" y="95465"/>
                <a:pt x="294730" y="99740"/>
                <a:pt x="285750" y="95250"/>
              </a:cubicBezTo>
              <a:cubicBezTo>
                <a:pt x="276770" y="90760"/>
                <a:pt x="279400" y="76200"/>
                <a:pt x="276225" y="66675"/>
              </a:cubicBezTo>
              <a:lnTo>
                <a:pt x="333375" y="28575"/>
              </a:lnTo>
              <a:cubicBezTo>
                <a:pt x="364592" y="7764"/>
                <a:pt x="350502" y="9525"/>
                <a:pt x="371475" y="952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47</xdr:row>
      <xdr:rowOff>95250</xdr:rowOff>
    </xdr:from>
    <xdr:to>
      <xdr:col>24</xdr:col>
      <xdr:colOff>828675</xdr:colOff>
      <xdr:row>47</xdr:row>
      <xdr:rowOff>295275</xdr:rowOff>
    </xdr:to>
    <xdr:sp>
      <xdr:nvSpPr>
        <xdr:cNvPr id="13" name="รูปแบบอิสระ 13"/>
        <xdr:cNvSpPr>
          <a:spLocks/>
        </xdr:cNvSpPr>
      </xdr:nvSpPr>
      <xdr:spPr>
        <a:xfrm>
          <a:off x="6619875" y="15373350"/>
          <a:ext cx="638175" cy="200025"/>
        </a:xfrm>
        <a:custGeom>
          <a:pathLst>
            <a:path h="208107" w="639590">
              <a:moveTo>
                <a:pt x="10940" y="0"/>
              </a:moveTo>
              <a:cubicBezTo>
                <a:pt x="14115" y="25400"/>
                <a:pt x="16257" y="50951"/>
                <a:pt x="20465" y="76200"/>
              </a:cubicBezTo>
              <a:cubicBezTo>
                <a:pt x="34295" y="159179"/>
                <a:pt x="24416" y="74931"/>
                <a:pt x="39515" y="142875"/>
              </a:cubicBezTo>
              <a:cubicBezTo>
                <a:pt x="43705" y="161728"/>
                <a:pt x="45865" y="180975"/>
                <a:pt x="49040" y="200025"/>
              </a:cubicBezTo>
              <a:cubicBezTo>
                <a:pt x="111385" y="179243"/>
                <a:pt x="50195" y="208107"/>
                <a:pt x="87140" y="161925"/>
              </a:cubicBezTo>
              <a:cubicBezTo>
                <a:pt x="94291" y="152986"/>
                <a:pt x="106190" y="149225"/>
                <a:pt x="115715" y="142875"/>
              </a:cubicBezTo>
              <a:cubicBezTo>
                <a:pt x="122065" y="133350"/>
                <a:pt x="130116" y="124761"/>
                <a:pt x="134765" y="114300"/>
              </a:cubicBezTo>
              <a:cubicBezTo>
                <a:pt x="142920" y="95950"/>
                <a:pt x="153815" y="57150"/>
                <a:pt x="153815" y="57150"/>
              </a:cubicBezTo>
              <a:cubicBezTo>
                <a:pt x="144290" y="50800"/>
                <a:pt x="135701" y="42749"/>
                <a:pt x="125240" y="38100"/>
              </a:cubicBezTo>
              <a:cubicBezTo>
                <a:pt x="95425" y="24849"/>
                <a:pt x="61655" y="17441"/>
                <a:pt x="29990" y="9525"/>
              </a:cubicBezTo>
              <a:cubicBezTo>
                <a:pt x="20465" y="12700"/>
                <a:pt x="4173" y="9396"/>
                <a:pt x="1415" y="19050"/>
              </a:cubicBezTo>
              <a:cubicBezTo>
                <a:pt x="-3891" y="37620"/>
                <a:pt x="7152" y="57262"/>
                <a:pt x="10940" y="76200"/>
              </a:cubicBezTo>
              <a:cubicBezTo>
                <a:pt x="13507" y="89037"/>
                <a:pt x="17898" y="101463"/>
                <a:pt x="20465" y="114300"/>
              </a:cubicBezTo>
              <a:cubicBezTo>
                <a:pt x="37228" y="198117"/>
                <a:pt x="20978" y="144413"/>
                <a:pt x="39515" y="200025"/>
              </a:cubicBezTo>
              <a:cubicBezTo>
                <a:pt x="58565" y="196850"/>
                <a:pt x="78838" y="197928"/>
                <a:pt x="96665" y="190500"/>
              </a:cubicBezTo>
              <a:cubicBezTo>
                <a:pt x="117799" y="181694"/>
                <a:pt x="153815" y="152400"/>
                <a:pt x="153815" y="152400"/>
              </a:cubicBezTo>
              <a:cubicBezTo>
                <a:pt x="163340" y="155575"/>
                <a:pt x="185565" y="171450"/>
                <a:pt x="182390" y="161925"/>
              </a:cubicBezTo>
              <a:lnTo>
                <a:pt x="172865" y="133350"/>
              </a:lnTo>
              <a:cubicBezTo>
                <a:pt x="188105" y="87630"/>
                <a:pt x="176675" y="102870"/>
                <a:pt x="191915" y="133350"/>
              </a:cubicBezTo>
              <a:cubicBezTo>
                <a:pt x="197035" y="143589"/>
                <a:pt x="204615" y="152400"/>
                <a:pt x="210965" y="161925"/>
              </a:cubicBezTo>
              <a:cubicBezTo>
                <a:pt x="207790" y="171450"/>
                <a:pt x="211480" y="190500"/>
                <a:pt x="201440" y="190500"/>
              </a:cubicBezTo>
              <a:cubicBezTo>
                <a:pt x="189992" y="190500"/>
                <a:pt x="182390" y="173373"/>
                <a:pt x="182390" y="161925"/>
              </a:cubicBezTo>
              <a:cubicBezTo>
                <a:pt x="182390" y="150477"/>
                <a:pt x="195090" y="142875"/>
                <a:pt x="201440" y="133350"/>
              </a:cubicBezTo>
              <a:cubicBezTo>
                <a:pt x="239540" y="136525"/>
                <a:pt x="279942" y="129451"/>
                <a:pt x="315740" y="142875"/>
              </a:cubicBezTo>
              <a:cubicBezTo>
                <a:pt x="326818" y="147029"/>
                <a:pt x="223046" y="180123"/>
                <a:pt x="306215" y="152400"/>
              </a:cubicBezTo>
              <a:cubicBezTo>
                <a:pt x="607831" y="162454"/>
                <a:pt x="496662" y="161925"/>
                <a:pt x="639590" y="16192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48</xdr:row>
      <xdr:rowOff>85725</xdr:rowOff>
    </xdr:from>
    <xdr:to>
      <xdr:col>24</xdr:col>
      <xdr:colOff>476250</xdr:colOff>
      <xdr:row>48</xdr:row>
      <xdr:rowOff>266700</xdr:rowOff>
    </xdr:to>
    <xdr:sp>
      <xdr:nvSpPr>
        <xdr:cNvPr id="14" name="รูปแบบอิสระ 14"/>
        <xdr:cNvSpPr>
          <a:spLocks/>
        </xdr:cNvSpPr>
      </xdr:nvSpPr>
      <xdr:spPr>
        <a:xfrm>
          <a:off x="6629400" y="15678150"/>
          <a:ext cx="276225" cy="180975"/>
        </a:xfrm>
        <a:custGeom>
          <a:pathLst>
            <a:path h="180975" w="276225">
              <a:moveTo>
                <a:pt x="28575" y="104775"/>
              </a:moveTo>
              <a:cubicBezTo>
                <a:pt x="10938" y="16588"/>
                <a:pt x="19607" y="63863"/>
                <a:pt x="28575" y="95250"/>
              </a:cubicBezTo>
              <a:cubicBezTo>
                <a:pt x="31333" y="104904"/>
                <a:pt x="34925" y="114300"/>
                <a:pt x="38100" y="123825"/>
              </a:cubicBezTo>
              <a:cubicBezTo>
                <a:pt x="34925" y="136525"/>
                <a:pt x="40994" y="157785"/>
                <a:pt x="28575" y="161925"/>
              </a:cubicBezTo>
              <a:cubicBezTo>
                <a:pt x="17496" y="165618"/>
                <a:pt x="1269" y="108582"/>
                <a:pt x="0" y="104775"/>
              </a:cubicBezTo>
              <a:cubicBezTo>
                <a:pt x="3175" y="88900"/>
                <a:pt x="545" y="70620"/>
                <a:pt x="9525" y="57150"/>
              </a:cubicBezTo>
              <a:cubicBezTo>
                <a:pt x="23594" y="36046"/>
                <a:pt x="91342" y="56499"/>
                <a:pt x="95250" y="57150"/>
              </a:cubicBezTo>
              <a:cubicBezTo>
                <a:pt x="121400" y="135599"/>
                <a:pt x="111460" y="94421"/>
                <a:pt x="123825" y="180975"/>
              </a:cubicBezTo>
              <a:cubicBezTo>
                <a:pt x="146050" y="177800"/>
                <a:pt x="169984" y="180568"/>
                <a:pt x="190500" y="171450"/>
              </a:cubicBezTo>
              <a:cubicBezTo>
                <a:pt x="200961" y="166801"/>
                <a:pt x="201455" y="150970"/>
                <a:pt x="209550" y="142875"/>
              </a:cubicBezTo>
              <a:cubicBezTo>
                <a:pt x="217645" y="134780"/>
                <a:pt x="228600" y="130175"/>
                <a:pt x="238125" y="123825"/>
              </a:cubicBezTo>
              <a:cubicBezTo>
                <a:pt x="240334" y="117199"/>
                <a:pt x="261316" y="73301"/>
                <a:pt x="238125" y="66675"/>
              </a:cubicBezTo>
              <a:cubicBezTo>
                <a:pt x="219555" y="61369"/>
                <a:pt x="200025" y="73025"/>
                <a:pt x="180975" y="76200"/>
              </a:cubicBezTo>
              <a:cubicBezTo>
                <a:pt x="171693" y="104047"/>
                <a:pt x="153613" y="144088"/>
                <a:pt x="180975" y="171450"/>
              </a:cubicBezTo>
              <a:cubicBezTo>
                <a:pt x="186722" y="177197"/>
                <a:pt x="245319" y="156352"/>
                <a:pt x="257175" y="152400"/>
              </a:cubicBezTo>
              <a:cubicBezTo>
                <a:pt x="260350" y="142875"/>
                <a:pt x="265455" y="133788"/>
                <a:pt x="266700" y="123825"/>
              </a:cubicBezTo>
              <a:cubicBezTo>
                <a:pt x="271835" y="82748"/>
                <a:pt x="276225" y="0"/>
                <a:pt x="276225" y="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57</xdr:row>
      <xdr:rowOff>257175</xdr:rowOff>
    </xdr:from>
    <xdr:to>
      <xdr:col>1</xdr:col>
      <xdr:colOff>1323975</xdr:colOff>
      <xdr:row>57</xdr:row>
      <xdr:rowOff>371475</xdr:rowOff>
    </xdr:to>
    <xdr:sp>
      <xdr:nvSpPr>
        <xdr:cNvPr id="15" name="รูปแบบอิสระ 15"/>
        <xdr:cNvSpPr>
          <a:spLocks/>
        </xdr:cNvSpPr>
      </xdr:nvSpPr>
      <xdr:spPr>
        <a:xfrm>
          <a:off x="1333500" y="18535650"/>
          <a:ext cx="371475" cy="114300"/>
        </a:xfrm>
        <a:custGeom>
          <a:pathLst>
            <a:path h="123280" w="371475">
              <a:moveTo>
                <a:pt x="19050" y="0"/>
              </a:moveTo>
              <a:cubicBezTo>
                <a:pt x="19705" y="3277"/>
                <a:pt x="41749" y="78159"/>
                <a:pt x="19050" y="85725"/>
              </a:cubicBezTo>
              <a:cubicBezTo>
                <a:pt x="8190" y="89345"/>
                <a:pt x="6350" y="66675"/>
                <a:pt x="0" y="57150"/>
              </a:cubicBezTo>
              <a:cubicBezTo>
                <a:pt x="11112" y="40481"/>
                <a:pt x="23813" y="13494"/>
                <a:pt x="47625" y="9525"/>
              </a:cubicBezTo>
              <a:cubicBezTo>
                <a:pt x="57529" y="7874"/>
                <a:pt x="66675" y="15875"/>
                <a:pt x="76200" y="19050"/>
              </a:cubicBezTo>
              <a:cubicBezTo>
                <a:pt x="79375" y="28575"/>
                <a:pt x="83756" y="37780"/>
                <a:pt x="85725" y="47625"/>
              </a:cubicBezTo>
              <a:cubicBezTo>
                <a:pt x="90128" y="69640"/>
                <a:pt x="85210" y="94220"/>
                <a:pt x="95250" y="114300"/>
              </a:cubicBezTo>
              <a:cubicBezTo>
                <a:pt x="99740" y="123280"/>
                <a:pt x="97675" y="92825"/>
                <a:pt x="104775" y="85725"/>
              </a:cubicBezTo>
              <a:cubicBezTo>
                <a:pt x="111875" y="78625"/>
                <a:pt x="123825" y="79375"/>
                <a:pt x="133350" y="76200"/>
              </a:cubicBezTo>
              <a:cubicBezTo>
                <a:pt x="155973" y="61118"/>
                <a:pt x="163612" y="45165"/>
                <a:pt x="190500" y="66675"/>
              </a:cubicBezTo>
              <a:cubicBezTo>
                <a:pt x="199439" y="73826"/>
                <a:pt x="198102" y="95250"/>
                <a:pt x="209550" y="95250"/>
              </a:cubicBezTo>
              <a:cubicBezTo>
                <a:pt x="219590" y="95250"/>
                <a:pt x="203200" y="76200"/>
                <a:pt x="200025" y="66675"/>
              </a:cubicBezTo>
              <a:cubicBezTo>
                <a:pt x="203200" y="47625"/>
                <a:pt x="197485" y="24606"/>
                <a:pt x="209550" y="9525"/>
              </a:cubicBezTo>
              <a:cubicBezTo>
                <a:pt x="215822" y="1685"/>
                <a:pt x="230285" y="12778"/>
                <a:pt x="238125" y="19050"/>
              </a:cubicBezTo>
              <a:cubicBezTo>
                <a:pt x="297924" y="66889"/>
                <a:pt x="207775" y="35275"/>
                <a:pt x="295275" y="57150"/>
              </a:cubicBezTo>
              <a:cubicBezTo>
                <a:pt x="301625" y="66675"/>
                <a:pt x="317101" y="74619"/>
                <a:pt x="314325" y="85725"/>
              </a:cubicBezTo>
              <a:cubicBezTo>
                <a:pt x="311890" y="95465"/>
                <a:pt x="294730" y="99740"/>
                <a:pt x="285750" y="95250"/>
              </a:cubicBezTo>
              <a:cubicBezTo>
                <a:pt x="276770" y="90760"/>
                <a:pt x="279400" y="76200"/>
                <a:pt x="276225" y="66675"/>
              </a:cubicBezTo>
              <a:lnTo>
                <a:pt x="333375" y="28575"/>
              </a:lnTo>
              <a:cubicBezTo>
                <a:pt x="364592" y="7764"/>
                <a:pt x="350502" y="9525"/>
                <a:pt x="371475" y="952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30</xdr:col>
      <xdr:colOff>276225</xdr:colOff>
      <xdr:row>51</xdr:row>
      <xdr:rowOff>133350</xdr:rowOff>
    </xdr:to>
    <xdr:sp>
      <xdr:nvSpPr>
        <xdr:cNvPr id="16" name="ลูกศรซ้าย 16"/>
        <xdr:cNvSpPr>
          <a:spLocks/>
        </xdr:cNvSpPr>
      </xdr:nvSpPr>
      <xdr:spPr>
        <a:xfrm>
          <a:off x="9153525" y="15278100"/>
          <a:ext cx="2714625" cy="1390650"/>
        </a:xfrm>
        <a:prstGeom prst="leftArrow">
          <a:avLst>
            <a:gd name="adj" fmla="val -24384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กรณีได้รับจัดสรร  3,000 บาท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381000</xdr:rowOff>
    </xdr:from>
    <xdr:to>
      <xdr:col>1</xdr:col>
      <xdr:colOff>123825</xdr:colOff>
      <xdr:row>0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86</xdr:row>
      <xdr:rowOff>76200</xdr:rowOff>
    </xdr:from>
    <xdr:to>
      <xdr:col>1</xdr:col>
      <xdr:colOff>504825</xdr:colOff>
      <xdr:row>86</xdr:row>
      <xdr:rowOff>200025</xdr:rowOff>
    </xdr:to>
    <xdr:sp>
      <xdr:nvSpPr>
        <xdr:cNvPr id="2" name="Line 3"/>
        <xdr:cNvSpPr>
          <a:spLocks/>
        </xdr:cNvSpPr>
      </xdr:nvSpPr>
      <xdr:spPr>
        <a:xfrm flipV="1">
          <a:off x="904875" y="6810375"/>
          <a:ext cx="1333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87</xdr:row>
      <xdr:rowOff>85725</xdr:rowOff>
    </xdr:from>
    <xdr:to>
      <xdr:col>2</xdr:col>
      <xdr:colOff>228600</xdr:colOff>
      <xdr:row>87</xdr:row>
      <xdr:rowOff>200025</xdr:rowOff>
    </xdr:to>
    <xdr:sp>
      <xdr:nvSpPr>
        <xdr:cNvPr id="3" name="Line 5"/>
        <xdr:cNvSpPr>
          <a:spLocks/>
        </xdr:cNvSpPr>
      </xdr:nvSpPr>
      <xdr:spPr>
        <a:xfrm flipV="1">
          <a:off x="1152525" y="7124700"/>
          <a:ext cx="1333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62</xdr:row>
      <xdr:rowOff>66675</xdr:rowOff>
    </xdr:from>
    <xdr:to>
      <xdr:col>1</xdr:col>
      <xdr:colOff>238125</xdr:colOff>
      <xdr:row>62</xdr:row>
      <xdr:rowOff>276225</xdr:rowOff>
    </xdr:to>
    <xdr:sp>
      <xdr:nvSpPr>
        <xdr:cNvPr id="4" name="ตัวเชื่อมต่อตรง 4"/>
        <xdr:cNvSpPr>
          <a:spLocks/>
        </xdr:cNvSpPr>
      </xdr:nvSpPr>
      <xdr:spPr>
        <a:xfrm flipV="1">
          <a:off x="657225" y="5343525"/>
          <a:ext cx="114300" cy="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9525</xdr:rowOff>
    </xdr:from>
    <xdr:to>
      <xdr:col>1</xdr:col>
      <xdr:colOff>238125</xdr:colOff>
      <xdr:row>58</xdr:row>
      <xdr:rowOff>180975</xdr:rowOff>
    </xdr:to>
    <xdr:sp>
      <xdr:nvSpPr>
        <xdr:cNvPr id="5" name="Line 2"/>
        <xdr:cNvSpPr>
          <a:spLocks/>
        </xdr:cNvSpPr>
      </xdr:nvSpPr>
      <xdr:spPr>
        <a:xfrm flipV="1">
          <a:off x="571500" y="4533900"/>
          <a:ext cx="200025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1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3.28125" style="2" customWidth="1"/>
    <col min="2" max="2" width="27.7109375" style="2" customWidth="1"/>
    <col min="3" max="3" width="4.28125" style="22" customWidth="1"/>
    <col min="4" max="4" width="4.28125" style="5" customWidth="1"/>
    <col min="5" max="9" width="4.28125" style="6" customWidth="1"/>
    <col min="10" max="10" width="4.28125" style="22" hidden="1" customWidth="1"/>
    <col min="11" max="11" width="4.28125" style="5" hidden="1" customWidth="1"/>
    <col min="12" max="12" width="4.28125" style="6" hidden="1" customWidth="1"/>
    <col min="13" max="13" width="8.421875" style="2" customWidth="1"/>
    <col min="14" max="14" width="8.7109375" style="2" customWidth="1"/>
    <col min="15" max="15" width="12.8515625" style="2" customWidth="1"/>
    <col min="16" max="16" width="8.00390625" style="2" customWidth="1"/>
    <col min="17" max="17" width="14.28125" style="2" customWidth="1"/>
    <col min="18" max="18" width="18.00390625" style="2" customWidth="1"/>
    <col min="19" max="19" width="5.421875" style="2" customWidth="1"/>
    <col min="20" max="16384" width="9.140625" style="2" customWidth="1"/>
  </cols>
  <sheetData>
    <row r="1" spans="1:18" s="1" customFormat="1" ht="24.75" customHeight="1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</row>
    <row r="2" spans="1:18" s="1" customFormat="1" ht="24.75" customHeight="1">
      <c r="A2" s="653" t="s">
        <v>105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</row>
    <row r="3" spans="1:18" ht="23.25" customHeight="1">
      <c r="A3" s="654" t="s">
        <v>1</v>
      </c>
      <c r="B3" s="656" t="s">
        <v>2</v>
      </c>
      <c r="C3" s="657" t="s">
        <v>36</v>
      </c>
      <c r="D3" s="658"/>
      <c r="E3" s="659"/>
      <c r="F3" s="659"/>
      <c r="G3" s="659"/>
      <c r="H3" s="659"/>
      <c r="I3" s="659"/>
      <c r="J3" s="658"/>
      <c r="K3" s="658"/>
      <c r="L3" s="658"/>
      <c r="M3" s="660" t="s">
        <v>3</v>
      </c>
      <c r="N3" s="660"/>
      <c r="O3" s="647" t="s">
        <v>6</v>
      </c>
      <c r="P3" s="647" t="s">
        <v>7</v>
      </c>
      <c r="Q3" s="647" t="s">
        <v>8</v>
      </c>
      <c r="R3" s="647" t="s">
        <v>9</v>
      </c>
    </row>
    <row r="4" spans="1:18" ht="23.25" customHeight="1">
      <c r="A4" s="654"/>
      <c r="B4" s="656"/>
      <c r="C4" s="71">
        <v>24</v>
      </c>
      <c r="D4" s="134">
        <v>25</v>
      </c>
      <c r="E4" s="137"/>
      <c r="F4" s="23"/>
      <c r="G4" s="138"/>
      <c r="H4" s="23"/>
      <c r="I4" s="139"/>
      <c r="J4" s="135">
        <v>8</v>
      </c>
      <c r="K4" s="70">
        <v>9</v>
      </c>
      <c r="L4" s="23">
        <v>10</v>
      </c>
      <c r="M4" s="649" t="s">
        <v>4</v>
      </c>
      <c r="N4" s="649" t="s">
        <v>5</v>
      </c>
      <c r="O4" s="647"/>
      <c r="P4" s="647"/>
      <c r="Q4" s="647"/>
      <c r="R4" s="647"/>
    </row>
    <row r="5" spans="1:18" ht="21.75" customHeight="1">
      <c r="A5" s="655"/>
      <c r="B5" s="656"/>
      <c r="C5" s="71" t="s">
        <v>85</v>
      </c>
      <c r="D5" s="134" t="s">
        <v>86</v>
      </c>
      <c r="E5" s="140"/>
      <c r="F5" s="143"/>
      <c r="G5" s="141"/>
      <c r="H5" s="143"/>
      <c r="I5" s="142"/>
      <c r="J5" s="135" t="s">
        <v>21</v>
      </c>
      <c r="K5" s="70" t="s">
        <v>29</v>
      </c>
      <c r="L5" s="23" t="s">
        <v>22</v>
      </c>
      <c r="M5" s="650"/>
      <c r="N5" s="650"/>
      <c r="O5" s="648"/>
      <c r="P5" s="648"/>
      <c r="Q5" s="648"/>
      <c r="R5" s="648"/>
    </row>
    <row r="6" spans="1:18" ht="26.25">
      <c r="A6" s="9">
        <v>1</v>
      </c>
      <c r="B6" s="118" t="s">
        <v>97</v>
      </c>
      <c r="C6" s="82">
        <v>1</v>
      </c>
      <c r="D6" s="83">
        <v>1</v>
      </c>
      <c r="E6" s="136"/>
      <c r="F6" s="136"/>
      <c r="G6" s="136"/>
      <c r="H6" s="136"/>
      <c r="I6" s="136"/>
      <c r="J6" s="82"/>
      <c r="K6" s="83"/>
      <c r="L6" s="84"/>
      <c r="M6" s="144">
        <v>1</v>
      </c>
      <c r="N6" s="145">
        <v>1</v>
      </c>
      <c r="O6" s="85">
        <v>600</v>
      </c>
      <c r="P6" s="7"/>
      <c r="Q6" s="7"/>
      <c r="R6" s="7"/>
    </row>
    <row r="7" spans="1:18" ht="26.25">
      <c r="A7" s="10">
        <v>2</v>
      </c>
      <c r="B7" s="119" t="s">
        <v>98</v>
      </c>
      <c r="C7" s="72">
        <v>1</v>
      </c>
      <c r="D7" s="73">
        <v>1</v>
      </c>
      <c r="E7" s="74"/>
      <c r="F7" s="74"/>
      <c r="G7" s="74"/>
      <c r="H7" s="74"/>
      <c r="I7" s="74"/>
      <c r="J7" s="72"/>
      <c r="K7" s="73"/>
      <c r="L7" s="74"/>
      <c r="M7" s="146">
        <v>1</v>
      </c>
      <c r="N7" s="131">
        <v>1</v>
      </c>
      <c r="O7" s="80">
        <v>600</v>
      </c>
      <c r="P7" s="8"/>
      <c r="Q7" s="8"/>
      <c r="R7" s="8"/>
    </row>
    <row r="8" spans="1:18" ht="26.25">
      <c r="A8" s="10">
        <v>3</v>
      </c>
      <c r="B8" s="119" t="s">
        <v>99</v>
      </c>
      <c r="C8" s="72">
        <v>1</v>
      </c>
      <c r="D8" s="72">
        <v>1</v>
      </c>
      <c r="E8" s="74"/>
      <c r="F8" s="74"/>
      <c r="G8" s="74"/>
      <c r="H8" s="74"/>
      <c r="I8" s="74"/>
      <c r="J8" s="72"/>
      <c r="K8" s="73"/>
      <c r="L8" s="74"/>
      <c r="M8" s="146">
        <v>1</v>
      </c>
      <c r="N8" s="131">
        <v>1</v>
      </c>
      <c r="O8" s="80">
        <v>600</v>
      </c>
      <c r="P8" s="8"/>
      <c r="Q8" s="8"/>
      <c r="R8" s="8"/>
    </row>
    <row r="9" spans="1:18" ht="26.25">
      <c r="A9" s="10">
        <v>4</v>
      </c>
      <c r="B9" s="119" t="s">
        <v>100</v>
      </c>
      <c r="C9" s="72">
        <v>1</v>
      </c>
      <c r="D9" s="73">
        <v>1</v>
      </c>
      <c r="E9" s="74"/>
      <c r="F9" s="74"/>
      <c r="G9" s="74"/>
      <c r="H9" s="74"/>
      <c r="I9" s="74"/>
      <c r="J9" s="72"/>
      <c r="K9" s="73"/>
      <c r="L9" s="74"/>
      <c r="M9" s="146">
        <v>1</v>
      </c>
      <c r="N9" s="131">
        <v>1</v>
      </c>
      <c r="O9" s="80">
        <v>500</v>
      </c>
      <c r="P9" s="8"/>
      <c r="Q9" s="8"/>
      <c r="R9" s="122"/>
    </row>
    <row r="10" spans="1:18" ht="26.25">
      <c r="A10" s="10">
        <v>5</v>
      </c>
      <c r="B10" s="119" t="s">
        <v>101</v>
      </c>
      <c r="C10" s="72">
        <v>1</v>
      </c>
      <c r="D10" s="73">
        <v>1</v>
      </c>
      <c r="E10" s="74"/>
      <c r="F10" s="74"/>
      <c r="G10" s="74"/>
      <c r="H10" s="74"/>
      <c r="I10" s="74"/>
      <c r="J10" s="72"/>
      <c r="K10" s="73"/>
      <c r="L10" s="74"/>
      <c r="M10" s="146">
        <v>1</v>
      </c>
      <c r="N10" s="131">
        <v>1</v>
      </c>
      <c r="O10" s="80">
        <v>600</v>
      </c>
      <c r="P10" s="8"/>
      <c r="Q10" s="8"/>
      <c r="R10" s="8"/>
    </row>
    <row r="11" spans="1:18" ht="26.25">
      <c r="A11" s="10">
        <v>6</v>
      </c>
      <c r="B11" s="119" t="s">
        <v>102</v>
      </c>
      <c r="C11" s="72">
        <v>1</v>
      </c>
      <c r="D11" s="73">
        <v>1</v>
      </c>
      <c r="E11" s="74"/>
      <c r="F11" s="74"/>
      <c r="G11" s="74"/>
      <c r="H11" s="74"/>
      <c r="I11" s="74"/>
      <c r="J11" s="72"/>
      <c r="K11" s="73"/>
      <c r="L11" s="74"/>
      <c r="M11" s="146">
        <f>C11</f>
        <v>1</v>
      </c>
      <c r="N11" s="131">
        <f>SUM(D11)</f>
        <v>1</v>
      </c>
      <c r="O11" s="80">
        <v>600</v>
      </c>
      <c r="P11" s="8"/>
      <c r="Q11" s="8"/>
      <c r="R11" s="8"/>
    </row>
    <row r="12" spans="1:18" ht="26.25">
      <c r="A12" s="10">
        <v>7</v>
      </c>
      <c r="B12" s="119" t="s">
        <v>103</v>
      </c>
      <c r="C12" s="72">
        <v>1</v>
      </c>
      <c r="D12" s="73"/>
      <c r="E12" s="74"/>
      <c r="F12" s="74"/>
      <c r="G12" s="74"/>
      <c r="H12" s="74"/>
      <c r="I12" s="74"/>
      <c r="J12" s="75"/>
      <c r="K12" s="73"/>
      <c r="L12" s="74"/>
      <c r="M12" s="146">
        <f>C12</f>
        <v>1</v>
      </c>
      <c r="N12" s="131">
        <f>SUM(D12)</f>
        <v>0</v>
      </c>
      <c r="O12" s="80">
        <v>200</v>
      </c>
      <c r="P12" s="8"/>
      <c r="Q12" s="8"/>
      <c r="R12" s="8"/>
    </row>
    <row r="13" spans="1:18" ht="26.25">
      <c r="A13" s="10">
        <v>8</v>
      </c>
      <c r="B13" s="119" t="s">
        <v>104</v>
      </c>
      <c r="C13" s="72">
        <v>1</v>
      </c>
      <c r="D13" s="73">
        <v>1</v>
      </c>
      <c r="E13" s="74"/>
      <c r="F13" s="74"/>
      <c r="G13" s="74"/>
      <c r="H13" s="74"/>
      <c r="I13" s="74"/>
      <c r="J13" s="72"/>
      <c r="K13" s="75"/>
      <c r="L13" s="74"/>
      <c r="M13" s="146">
        <f>C13</f>
        <v>1</v>
      </c>
      <c r="N13" s="131">
        <f>SUM(D13)</f>
        <v>1</v>
      </c>
      <c r="O13" s="80">
        <v>600</v>
      </c>
      <c r="P13" s="8"/>
      <c r="Q13" s="8"/>
      <c r="R13" s="8"/>
    </row>
    <row r="14" spans="1:18" ht="26.25">
      <c r="A14" s="10"/>
      <c r="B14" s="69"/>
      <c r="C14" s="72"/>
      <c r="D14" s="73"/>
      <c r="E14" s="74"/>
      <c r="F14" s="74"/>
      <c r="G14" s="74"/>
      <c r="H14" s="74"/>
      <c r="I14" s="74"/>
      <c r="J14" s="74"/>
      <c r="K14" s="75"/>
      <c r="L14" s="75"/>
      <c r="M14" s="86"/>
      <c r="N14" s="87"/>
      <c r="O14" s="80"/>
      <c r="P14" s="8"/>
      <c r="Q14" s="8"/>
      <c r="R14" s="8"/>
    </row>
    <row r="15" spans="1:18" ht="26.25">
      <c r="A15" s="10"/>
      <c r="B15" s="69"/>
      <c r="C15" s="72"/>
      <c r="D15" s="73"/>
      <c r="E15" s="74"/>
      <c r="F15" s="74"/>
      <c r="G15" s="74"/>
      <c r="H15" s="74"/>
      <c r="I15" s="74"/>
      <c r="J15" s="72"/>
      <c r="K15" s="73"/>
      <c r="L15" s="74"/>
      <c r="M15" s="86"/>
      <c r="N15" s="87"/>
      <c r="O15" s="80"/>
      <c r="P15" s="8"/>
      <c r="Q15" s="8"/>
      <c r="R15" s="8"/>
    </row>
    <row r="16" spans="1:18" ht="28.5" customHeight="1">
      <c r="A16" s="10"/>
      <c r="B16" s="69"/>
      <c r="C16" s="72"/>
      <c r="D16" s="73"/>
      <c r="E16" s="74"/>
      <c r="F16" s="74"/>
      <c r="G16" s="74"/>
      <c r="H16" s="74"/>
      <c r="I16" s="74"/>
      <c r="J16" s="72"/>
      <c r="K16" s="73"/>
      <c r="L16" s="74"/>
      <c r="M16" s="86"/>
      <c r="N16" s="87"/>
      <c r="O16" s="80"/>
      <c r="Q16" s="8"/>
      <c r="R16" s="8"/>
    </row>
    <row r="17" spans="1:18" ht="26.25">
      <c r="A17" s="88"/>
      <c r="B17" s="89"/>
      <c r="C17" s="90"/>
      <c r="D17" s="91"/>
      <c r="E17" s="92"/>
      <c r="F17" s="92"/>
      <c r="G17" s="92"/>
      <c r="H17" s="92"/>
      <c r="I17" s="92"/>
      <c r="J17" s="90"/>
      <c r="K17" s="91"/>
      <c r="L17" s="92"/>
      <c r="M17" s="88"/>
      <c r="N17" s="93"/>
      <c r="O17" s="94"/>
      <c r="P17" s="89"/>
      <c r="Q17" s="89"/>
      <c r="R17" s="89"/>
    </row>
    <row r="18" spans="5:15" ht="28.5" customHeight="1">
      <c r="E18" s="81" t="s">
        <v>10</v>
      </c>
      <c r="G18" s="81"/>
      <c r="M18" s="11">
        <f>SUM(M6:M17)</f>
        <v>8</v>
      </c>
      <c r="N18" s="11">
        <f>SUM(N6:N17)</f>
        <v>7</v>
      </c>
      <c r="O18" s="95">
        <f>SUM(O6:O17)</f>
        <v>4300</v>
      </c>
    </row>
    <row r="19" spans="2:13" ht="23.25">
      <c r="B19" s="2" t="s">
        <v>79</v>
      </c>
      <c r="C19" s="6"/>
      <c r="D19" s="651" t="str">
        <f>_xlfn.BAHTTEXT(O18)</f>
        <v>สี่พันสามร้อยบาทถ้วน</v>
      </c>
      <c r="E19" s="651"/>
      <c r="F19" s="651"/>
      <c r="G19" s="651"/>
      <c r="H19" s="651"/>
      <c r="I19" s="651"/>
      <c r="J19" s="651"/>
      <c r="K19" s="651"/>
      <c r="L19" s="651"/>
      <c r="M19" s="6" t="s">
        <v>26</v>
      </c>
    </row>
    <row r="20" ht="23.25">
      <c r="B20" s="2" t="s">
        <v>11</v>
      </c>
    </row>
    <row r="21" spans="1:14" ht="23.25">
      <c r="A21" s="2" t="s">
        <v>12</v>
      </c>
      <c r="N21" s="2" t="s">
        <v>13</v>
      </c>
    </row>
  </sheetData>
  <sheetProtection/>
  <mergeCells count="13">
    <mergeCell ref="A1:R1"/>
    <mergeCell ref="A2:R2"/>
    <mergeCell ref="A3:A5"/>
    <mergeCell ref="B3:B5"/>
    <mergeCell ref="C3:L3"/>
    <mergeCell ref="M3:N3"/>
    <mergeCell ref="O3:O5"/>
    <mergeCell ref="P3:P5"/>
    <mergeCell ref="Q3:Q5"/>
    <mergeCell ref="R3:R5"/>
    <mergeCell ref="M4:M5"/>
    <mergeCell ref="N4:N5"/>
    <mergeCell ref="D19:L19"/>
  </mergeCells>
  <printOptions/>
  <pageMargins left="0.11811023622047245" right="0.11811023622047245" top="0.3937007874015748" bottom="0.3937007874015748" header="0.5118110236220472" footer="0.511811023622047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Y21"/>
  <sheetViews>
    <sheetView zoomScalePageLayoutView="0" workbookViewId="0" topLeftCell="A1">
      <selection activeCell="AA16" sqref="AA16"/>
    </sheetView>
  </sheetViews>
  <sheetFormatPr defaultColWidth="9.140625" defaultRowHeight="26.25" customHeight="1"/>
  <cols>
    <col min="1" max="1" width="3.57421875" style="2" customWidth="1"/>
    <col min="2" max="2" width="26.28125" style="2" customWidth="1"/>
    <col min="3" max="7" width="3.28125" style="6" customWidth="1"/>
    <col min="8" max="8" width="3.28125" style="185" customWidth="1"/>
    <col min="9" max="9" width="3.28125" style="180" customWidth="1"/>
    <col min="10" max="11" width="3.28125" style="183" customWidth="1"/>
    <col min="12" max="14" width="3.28125" style="6" customWidth="1"/>
    <col min="15" max="15" width="3.28125" style="185" customWidth="1"/>
    <col min="16" max="16" width="3.28125" style="180" customWidth="1"/>
    <col min="17" max="17" width="7.28125" style="6" customWidth="1"/>
    <col min="18" max="18" width="7.28125" style="2" customWidth="1"/>
    <col min="19" max="19" width="12.8515625" style="2" customWidth="1"/>
    <col min="20" max="20" width="8.00390625" style="2" customWidth="1"/>
    <col min="21" max="21" width="14.140625" style="2" customWidth="1"/>
    <col min="22" max="22" width="9.28125" style="2" customWidth="1"/>
    <col min="23" max="23" width="11.00390625" style="2" hidden="1" customWidth="1"/>
    <col min="24" max="16384" width="9.140625" style="2" customWidth="1"/>
  </cols>
  <sheetData>
    <row r="1" spans="1:22" s="1" customFormat="1" ht="26.25" customHeight="1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</row>
    <row r="2" spans="1:22" s="1" customFormat="1" ht="26.25" customHeight="1">
      <c r="A2" s="653" t="s">
        <v>130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</row>
    <row r="3" spans="1:22" ht="26.25" customHeight="1">
      <c r="A3" s="654" t="s">
        <v>1</v>
      </c>
      <c r="B3" s="656" t="s">
        <v>2</v>
      </c>
      <c r="C3" s="657" t="s">
        <v>233</v>
      </c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68"/>
      <c r="Q3" s="665" t="s">
        <v>3</v>
      </c>
      <c r="R3" s="665"/>
      <c r="S3" s="647" t="s">
        <v>6</v>
      </c>
      <c r="T3" s="647" t="s">
        <v>7</v>
      </c>
      <c r="U3" s="647" t="s">
        <v>8</v>
      </c>
      <c r="V3" s="647" t="s">
        <v>9</v>
      </c>
    </row>
    <row r="4" spans="1:22" ht="26.25" customHeight="1">
      <c r="A4" s="654"/>
      <c r="B4" s="656"/>
      <c r="C4" s="155">
        <v>18</v>
      </c>
      <c r="D4" s="155">
        <v>19</v>
      </c>
      <c r="E4" s="155">
        <v>20</v>
      </c>
      <c r="F4" s="155">
        <v>21</v>
      </c>
      <c r="G4" s="155">
        <v>22</v>
      </c>
      <c r="H4" s="184">
        <v>23</v>
      </c>
      <c r="I4" s="177">
        <v>24</v>
      </c>
      <c r="J4" s="155">
        <v>25</v>
      </c>
      <c r="K4" s="155">
        <v>26</v>
      </c>
      <c r="L4" s="155">
        <v>27</v>
      </c>
      <c r="M4" s="155">
        <v>28</v>
      </c>
      <c r="N4" s="155">
        <v>29</v>
      </c>
      <c r="O4" s="184">
        <v>30</v>
      </c>
      <c r="P4" s="177">
        <v>31</v>
      </c>
      <c r="Q4" s="678" t="s">
        <v>4</v>
      </c>
      <c r="R4" s="649" t="s">
        <v>5</v>
      </c>
      <c r="S4" s="647"/>
      <c r="T4" s="647"/>
      <c r="U4" s="647"/>
      <c r="V4" s="647"/>
    </row>
    <row r="5" spans="1:22" ht="26.25" customHeight="1">
      <c r="A5" s="672"/>
      <c r="B5" s="656"/>
      <c r="C5" s="155" t="s">
        <v>22</v>
      </c>
      <c r="D5" s="155" t="s">
        <v>126</v>
      </c>
      <c r="E5" s="155" t="s">
        <v>23</v>
      </c>
      <c r="F5" s="155" t="s">
        <v>24</v>
      </c>
      <c r="G5" s="155" t="s">
        <v>25</v>
      </c>
      <c r="H5" s="184" t="s">
        <v>21</v>
      </c>
      <c r="I5" s="177" t="s">
        <v>29</v>
      </c>
      <c r="J5" s="182" t="s">
        <v>22</v>
      </c>
      <c r="K5" s="182" t="s">
        <v>126</v>
      </c>
      <c r="L5" s="155" t="s">
        <v>23</v>
      </c>
      <c r="M5" s="155" t="s">
        <v>24</v>
      </c>
      <c r="N5" s="155" t="s">
        <v>25</v>
      </c>
      <c r="O5" s="184" t="s">
        <v>21</v>
      </c>
      <c r="P5" s="177" t="s">
        <v>29</v>
      </c>
      <c r="Q5" s="683"/>
      <c r="R5" s="684"/>
      <c r="S5" s="647"/>
      <c r="T5" s="647"/>
      <c r="U5" s="647"/>
      <c r="V5" s="647"/>
    </row>
    <row r="6" spans="1:25" ht="26.25" customHeight="1">
      <c r="A6" s="186">
        <v>1</v>
      </c>
      <c r="B6" s="187" t="e">
        <f>#REF!</f>
        <v>#REF!</v>
      </c>
      <c r="C6" s="188">
        <v>1</v>
      </c>
      <c r="D6" s="188">
        <v>1</v>
      </c>
      <c r="E6" s="188">
        <v>1</v>
      </c>
      <c r="F6" s="188">
        <v>1</v>
      </c>
      <c r="G6" s="188">
        <v>1</v>
      </c>
      <c r="H6" s="189">
        <v>1</v>
      </c>
      <c r="I6" s="190" t="s">
        <v>135</v>
      </c>
      <c r="J6" s="190" t="s">
        <v>135</v>
      </c>
      <c r="K6" s="190" t="s">
        <v>135</v>
      </c>
      <c r="L6" s="190" t="s">
        <v>135</v>
      </c>
      <c r="M6" s="190" t="s">
        <v>135</v>
      </c>
      <c r="N6" s="190" t="s">
        <v>135</v>
      </c>
      <c r="O6" s="189">
        <v>1</v>
      </c>
      <c r="P6" s="191">
        <v>1</v>
      </c>
      <c r="Q6" s="192">
        <f>SUM(G6,F6,E6,D6,C6)</f>
        <v>5</v>
      </c>
      <c r="R6" s="186">
        <f>SUM(H6,O6,P6)</f>
        <v>3</v>
      </c>
      <c r="S6" s="193">
        <f>Q6*200+R6*400</f>
        <v>2200</v>
      </c>
      <c r="T6" s="194"/>
      <c r="U6" s="195"/>
      <c r="V6" s="196"/>
      <c r="W6" s="2">
        <v>181</v>
      </c>
      <c r="Y6" s="2">
        <v>181</v>
      </c>
    </row>
    <row r="7" spans="1:25" ht="26.25" customHeight="1">
      <c r="A7" s="54">
        <v>2</v>
      </c>
      <c r="B7" s="125" t="e">
        <f>#REF!</f>
        <v>#REF!</v>
      </c>
      <c r="C7" s="197" t="s">
        <v>135</v>
      </c>
      <c r="D7" s="197" t="s">
        <v>135</v>
      </c>
      <c r="E7" s="197" t="s">
        <v>135</v>
      </c>
      <c r="F7" s="197" t="s">
        <v>135</v>
      </c>
      <c r="G7" s="198">
        <v>1</v>
      </c>
      <c r="H7" s="199">
        <v>1</v>
      </c>
      <c r="I7" s="200">
        <v>1</v>
      </c>
      <c r="J7" s="201">
        <v>1</v>
      </c>
      <c r="K7" s="201">
        <v>1</v>
      </c>
      <c r="L7" s="198">
        <v>1</v>
      </c>
      <c r="M7" s="198">
        <v>1</v>
      </c>
      <c r="N7" s="198">
        <v>1</v>
      </c>
      <c r="O7" s="199">
        <v>1</v>
      </c>
      <c r="P7" s="200">
        <v>1</v>
      </c>
      <c r="Q7" s="202">
        <f>SUM(N7,M7,L7,K7,J7,G7,F7,E7,D7,C7)</f>
        <v>6</v>
      </c>
      <c r="R7" s="203">
        <f>SUM(P7,O7,I7,H7)</f>
        <v>4</v>
      </c>
      <c r="S7" s="204">
        <f>Q7*200+R7*400</f>
        <v>2800</v>
      </c>
      <c r="T7" s="13"/>
      <c r="U7" s="13"/>
      <c r="V7" s="205"/>
      <c r="W7" s="2">
        <v>181</v>
      </c>
      <c r="Y7" s="2">
        <v>181</v>
      </c>
    </row>
    <row r="8" spans="1:25" ht="26.25" customHeight="1">
      <c r="A8" s="203">
        <v>3</v>
      </c>
      <c r="B8" s="125" t="e">
        <f>#REF!</f>
        <v>#REF!</v>
      </c>
      <c r="C8" s="198">
        <v>1</v>
      </c>
      <c r="D8" s="198">
        <v>1</v>
      </c>
      <c r="E8" s="198">
        <v>1</v>
      </c>
      <c r="F8" s="198">
        <v>1</v>
      </c>
      <c r="G8" s="198">
        <v>1</v>
      </c>
      <c r="H8" s="199">
        <v>1</v>
      </c>
      <c r="I8" s="200">
        <v>1</v>
      </c>
      <c r="J8" s="201">
        <v>1</v>
      </c>
      <c r="K8" s="201">
        <v>1</v>
      </c>
      <c r="L8" s="198">
        <v>1</v>
      </c>
      <c r="M8" s="198">
        <v>1</v>
      </c>
      <c r="N8" s="198">
        <v>1</v>
      </c>
      <c r="O8" s="199">
        <v>1</v>
      </c>
      <c r="P8" s="200">
        <v>1</v>
      </c>
      <c r="Q8" s="202">
        <f>SUM(N8,M8,L8,K8,J8,G8,F8,E8,D8,C8)</f>
        <v>10</v>
      </c>
      <c r="R8" s="203">
        <f>SUM(P8,O8,I8,H8)</f>
        <v>4</v>
      </c>
      <c r="S8" s="204">
        <f aca="true" t="shared" si="0" ref="S8:S16">Q8*200+R8*400</f>
        <v>3600</v>
      </c>
      <c r="T8" s="13"/>
      <c r="U8" s="13"/>
      <c r="V8" s="205"/>
      <c r="W8" s="2">
        <v>181</v>
      </c>
      <c r="Y8" s="2">
        <v>181</v>
      </c>
    </row>
    <row r="9" spans="1:25" ht="26.25" customHeight="1">
      <c r="A9" s="54">
        <v>4</v>
      </c>
      <c r="B9" s="125" t="e">
        <f>#REF!</f>
        <v>#REF!</v>
      </c>
      <c r="C9" s="198">
        <v>1</v>
      </c>
      <c r="D9" s="198">
        <v>1</v>
      </c>
      <c r="E9" s="198">
        <v>1</v>
      </c>
      <c r="F9" s="198">
        <v>1</v>
      </c>
      <c r="G9" s="198">
        <v>1</v>
      </c>
      <c r="H9" s="199">
        <v>1</v>
      </c>
      <c r="I9" s="200">
        <v>1</v>
      </c>
      <c r="J9" s="201">
        <v>1</v>
      </c>
      <c r="K9" s="201">
        <v>1</v>
      </c>
      <c r="L9" s="198">
        <v>1</v>
      </c>
      <c r="M9" s="198">
        <v>1</v>
      </c>
      <c r="N9" s="198">
        <v>1</v>
      </c>
      <c r="O9" s="199">
        <v>1</v>
      </c>
      <c r="P9" s="200">
        <v>1</v>
      </c>
      <c r="Q9" s="202">
        <f>SUM(N9,M9,L9,K9,J9,G9,F9,E9,D9,C9)</f>
        <v>10</v>
      </c>
      <c r="R9" s="203">
        <f>SUM(P9,O9,I9,H9)</f>
        <v>4</v>
      </c>
      <c r="S9" s="204">
        <f t="shared" si="0"/>
        <v>3600</v>
      </c>
      <c r="T9" s="13"/>
      <c r="U9" s="13"/>
      <c r="V9" s="205"/>
      <c r="W9" s="2">
        <v>181</v>
      </c>
      <c r="Y9" s="2">
        <v>181</v>
      </c>
    </row>
    <row r="10" spans="1:25" ht="26.25" customHeight="1">
      <c r="A10" s="203">
        <v>5</v>
      </c>
      <c r="B10" s="125" t="e">
        <f>#REF!</f>
        <v>#REF!</v>
      </c>
      <c r="C10" s="198">
        <v>1</v>
      </c>
      <c r="D10" s="198">
        <v>1</v>
      </c>
      <c r="E10" s="198">
        <v>1</v>
      </c>
      <c r="F10" s="198">
        <v>1</v>
      </c>
      <c r="G10" s="198">
        <v>1</v>
      </c>
      <c r="H10" s="199">
        <v>1</v>
      </c>
      <c r="I10" s="200">
        <v>1</v>
      </c>
      <c r="J10" s="201">
        <v>1</v>
      </c>
      <c r="K10" s="201">
        <v>1</v>
      </c>
      <c r="L10" s="198">
        <v>1</v>
      </c>
      <c r="M10" s="206" t="s">
        <v>131</v>
      </c>
      <c r="N10" s="198">
        <v>1</v>
      </c>
      <c r="O10" s="199">
        <v>1</v>
      </c>
      <c r="P10" s="200">
        <v>1</v>
      </c>
      <c r="Q10" s="202">
        <f aca="true" t="shared" si="1" ref="Q10:Q16">SUM(N10,M10,L10,K10,J10,G10,F10,E10,D10,C10)</f>
        <v>9</v>
      </c>
      <c r="R10" s="203">
        <f aca="true" t="shared" si="2" ref="R10:R16">SUM(P10,O10,I10,H10)</f>
        <v>4</v>
      </c>
      <c r="S10" s="204">
        <f t="shared" si="0"/>
        <v>3400</v>
      </c>
      <c r="T10" s="13"/>
      <c r="U10" s="13"/>
      <c r="V10" s="205"/>
      <c r="W10" s="2">
        <v>181</v>
      </c>
      <c r="Y10" s="2">
        <v>181</v>
      </c>
    </row>
    <row r="11" spans="1:25" ht="26.25" customHeight="1">
      <c r="A11" s="54">
        <v>6</v>
      </c>
      <c r="B11" s="125" t="e">
        <f>#REF!</f>
        <v>#REF!</v>
      </c>
      <c r="C11" s="198">
        <v>1</v>
      </c>
      <c r="D11" s="198">
        <v>1</v>
      </c>
      <c r="E11" s="198">
        <v>1</v>
      </c>
      <c r="F11" s="198">
        <v>1</v>
      </c>
      <c r="G11" s="198">
        <v>1</v>
      </c>
      <c r="H11" s="199">
        <v>1</v>
      </c>
      <c r="I11" s="200">
        <v>1</v>
      </c>
      <c r="J11" s="201">
        <v>1</v>
      </c>
      <c r="K11" s="201">
        <v>1</v>
      </c>
      <c r="L11" s="198">
        <v>1</v>
      </c>
      <c r="M11" s="198">
        <v>1</v>
      </c>
      <c r="N11" s="198">
        <v>1</v>
      </c>
      <c r="O11" s="199">
        <v>1</v>
      </c>
      <c r="P11" s="200">
        <v>1</v>
      </c>
      <c r="Q11" s="202">
        <f t="shared" si="1"/>
        <v>10</v>
      </c>
      <c r="R11" s="203">
        <f t="shared" si="2"/>
        <v>4</v>
      </c>
      <c r="S11" s="204">
        <f t="shared" si="0"/>
        <v>3600</v>
      </c>
      <c r="T11" s="13"/>
      <c r="U11" s="13"/>
      <c r="V11" s="205"/>
      <c r="W11" s="2">
        <v>181</v>
      </c>
      <c r="Y11" s="2">
        <v>181</v>
      </c>
    </row>
    <row r="12" spans="1:25" ht="26.25" customHeight="1">
      <c r="A12" s="203">
        <v>7</v>
      </c>
      <c r="B12" s="125" t="e">
        <f>#REF!</f>
        <v>#REF!</v>
      </c>
      <c r="C12" s="198">
        <v>1</v>
      </c>
      <c r="D12" s="198">
        <v>1</v>
      </c>
      <c r="E12" s="198">
        <v>1</v>
      </c>
      <c r="F12" s="198">
        <v>1</v>
      </c>
      <c r="G12" s="198">
        <v>1</v>
      </c>
      <c r="H12" s="199">
        <v>1</v>
      </c>
      <c r="I12" s="200">
        <v>1</v>
      </c>
      <c r="J12" s="201">
        <v>1</v>
      </c>
      <c r="K12" s="201">
        <v>1</v>
      </c>
      <c r="L12" s="198">
        <v>1</v>
      </c>
      <c r="M12" s="198">
        <v>1</v>
      </c>
      <c r="N12" s="198">
        <v>1</v>
      </c>
      <c r="O12" s="199">
        <v>1</v>
      </c>
      <c r="P12" s="200">
        <v>1</v>
      </c>
      <c r="Q12" s="202">
        <f t="shared" si="1"/>
        <v>10</v>
      </c>
      <c r="R12" s="203">
        <f t="shared" si="2"/>
        <v>4</v>
      </c>
      <c r="S12" s="204">
        <f t="shared" si="0"/>
        <v>3600</v>
      </c>
      <c r="T12" s="13"/>
      <c r="U12" s="13"/>
      <c r="V12" s="205"/>
      <c r="W12" s="2">
        <v>181</v>
      </c>
      <c r="Y12" s="2">
        <v>181</v>
      </c>
    </row>
    <row r="13" spans="1:25" ht="26.25" customHeight="1">
      <c r="A13" s="54">
        <v>8</v>
      </c>
      <c r="B13" s="125" t="e">
        <f>#REF!</f>
        <v>#REF!</v>
      </c>
      <c r="C13" s="198">
        <v>1</v>
      </c>
      <c r="D13" s="198">
        <v>1</v>
      </c>
      <c r="E13" s="198">
        <v>1</v>
      </c>
      <c r="F13" s="198">
        <v>1</v>
      </c>
      <c r="G13" s="198">
        <v>1</v>
      </c>
      <c r="H13" s="199">
        <v>1</v>
      </c>
      <c r="I13" s="200">
        <v>1</v>
      </c>
      <c r="J13" s="201">
        <v>1</v>
      </c>
      <c r="K13" s="201">
        <v>1</v>
      </c>
      <c r="L13" s="198">
        <v>1</v>
      </c>
      <c r="M13" s="198">
        <v>1</v>
      </c>
      <c r="N13" s="198">
        <v>1</v>
      </c>
      <c r="O13" s="199">
        <v>1</v>
      </c>
      <c r="P13" s="200">
        <v>1</v>
      </c>
      <c r="Q13" s="202">
        <f t="shared" si="1"/>
        <v>10</v>
      </c>
      <c r="R13" s="203">
        <f t="shared" si="2"/>
        <v>4</v>
      </c>
      <c r="S13" s="204">
        <f t="shared" si="0"/>
        <v>3600</v>
      </c>
      <c r="T13" s="13"/>
      <c r="U13" s="13"/>
      <c r="V13" s="205"/>
      <c r="W13" s="2">
        <v>182</v>
      </c>
      <c r="Y13" s="2">
        <v>182</v>
      </c>
    </row>
    <row r="14" spans="1:25" ht="26.25" customHeight="1">
      <c r="A14" s="203">
        <v>9</v>
      </c>
      <c r="B14" s="125" t="e">
        <f>#REF!</f>
        <v>#REF!</v>
      </c>
      <c r="C14" s="198">
        <v>1</v>
      </c>
      <c r="D14" s="198">
        <v>1</v>
      </c>
      <c r="E14" s="198">
        <v>1</v>
      </c>
      <c r="F14" s="198">
        <v>1</v>
      </c>
      <c r="G14" s="198">
        <v>1</v>
      </c>
      <c r="H14" s="199">
        <v>1</v>
      </c>
      <c r="I14" s="200">
        <v>1</v>
      </c>
      <c r="J14" s="201">
        <v>1</v>
      </c>
      <c r="K14" s="201">
        <v>1</v>
      </c>
      <c r="L14" s="198">
        <v>1</v>
      </c>
      <c r="M14" s="198">
        <v>1</v>
      </c>
      <c r="N14" s="198">
        <v>1</v>
      </c>
      <c r="O14" s="199">
        <v>1</v>
      </c>
      <c r="P14" s="200">
        <v>1</v>
      </c>
      <c r="Q14" s="202">
        <f t="shared" si="1"/>
        <v>10</v>
      </c>
      <c r="R14" s="203">
        <f t="shared" si="2"/>
        <v>4</v>
      </c>
      <c r="S14" s="204">
        <f t="shared" si="0"/>
        <v>3600</v>
      </c>
      <c r="T14" s="13"/>
      <c r="U14" s="13"/>
      <c r="V14" s="205"/>
      <c r="W14" s="2">
        <v>182</v>
      </c>
      <c r="Y14" s="2">
        <v>182</v>
      </c>
    </row>
    <row r="15" spans="1:25" ht="26.25" customHeight="1">
      <c r="A15" s="54">
        <v>10</v>
      </c>
      <c r="B15" s="125" t="e">
        <f>#REF!</f>
        <v>#REF!</v>
      </c>
      <c r="C15" s="198">
        <v>1</v>
      </c>
      <c r="D15" s="198">
        <v>1</v>
      </c>
      <c r="E15" s="198">
        <v>1</v>
      </c>
      <c r="F15" s="198">
        <v>1</v>
      </c>
      <c r="G15" s="198">
        <v>1</v>
      </c>
      <c r="H15" s="199">
        <v>1</v>
      </c>
      <c r="I15" s="200">
        <v>1</v>
      </c>
      <c r="J15" s="201">
        <v>1</v>
      </c>
      <c r="K15" s="201">
        <v>1</v>
      </c>
      <c r="L15" s="198">
        <v>1</v>
      </c>
      <c r="M15" s="198">
        <v>1</v>
      </c>
      <c r="N15" s="198">
        <v>1</v>
      </c>
      <c r="O15" s="199">
        <v>1</v>
      </c>
      <c r="P15" s="200">
        <v>1</v>
      </c>
      <c r="Q15" s="202">
        <f t="shared" si="1"/>
        <v>10</v>
      </c>
      <c r="R15" s="203">
        <f t="shared" si="2"/>
        <v>4</v>
      </c>
      <c r="S15" s="204">
        <f t="shared" si="0"/>
        <v>3600</v>
      </c>
      <c r="T15" s="13"/>
      <c r="U15" s="13"/>
      <c r="V15" s="205"/>
      <c r="W15" s="2">
        <v>182</v>
      </c>
      <c r="Y15" s="2">
        <v>182</v>
      </c>
    </row>
    <row r="16" spans="1:25" ht="26.25" customHeight="1">
      <c r="A16" s="203">
        <v>11</v>
      </c>
      <c r="B16" s="125" t="e">
        <f>#REF!</f>
        <v>#REF!</v>
      </c>
      <c r="C16" s="198">
        <v>1</v>
      </c>
      <c r="D16" s="198">
        <v>1</v>
      </c>
      <c r="E16" s="198">
        <v>1</v>
      </c>
      <c r="F16" s="198">
        <v>1</v>
      </c>
      <c r="G16" s="198">
        <v>1</v>
      </c>
      <c r="H16" s="199">
        <v>1</v>
      </c>
      <c r="I16" s="200">
        <v>1</v>
      </c>
      <c r="J16" s="201">
        <v>1</v>
      </c>
      <c r="K16" s="201">
        <v>1</v>
      </c>
      <c r="L16" s="198">
        <v>1</v>
      </c>
      <c r="M16" s="198">
        <v>1</v>
      </c>
      <c r="N16" s="198">
        <v>1</v>
      </c>
      <c r="O16" s="199">
        <v>1</v>
      </c>
      <c r="P16" s="200">
        <v>1</v>
      </c>
      <c r="Q16" s="202">
        <f t="shared" si="1"/>
        <v>10</v>
      </c>
      <c r="R16" s="203">
        <f t="shared" si="2"/>
        <v>4</v>
      </c>
      <c r="S16" s="204">
        <f t="shared" si="0"/>
        <v>3600</v>
      </c>
      <c r="T16" s="13"/>
      <c r="U16" s="13"/>
      <c r="V16" s="205"/>
      <c r="W16" s="2">
        <v>181</v>
      </c>
      <c r="Y16" s="2">
        <v>181</v>
      </c>
    </row>
    <row r="17" spans="1:22" ht="26.25" customHeight="1">
      <c r="A17" s="68"/>
      <c r="B17" s="14"/>
      <c r="C17" s="207"/>
      <c r="D17" s="207"/>
      <c r="E17" s="207"/>
      <c r="F17" s="207"/>
      <c r="G17" s="208"/>
      <c r="H17" s="209"/>
      <c r="I17" s="210"/>
      <c r="J17" s="211"/>
      <c r="K17" s="211"/>
      <c r="L17" s="208"/>
      <c r="M17" s="208"/>
      <c r="N17" s="208"/>
      <c r="O17" s="209"/>
      <c r="P17" s="210"/>
      <c r="Q17" s="212"/>
      <c r="R17" s="213"/>
      <c r="S17" s="214"/>
      <c r="T17" s="14"/>
      <c r="U17" s="14"/>
      <c r="V17" s="14"/>
    </row>
    <row r="18" spans="3:19" ht="26.25" customHeight="1">
      <c r="C18" s="81"/>
      <c r="D18" s="81"/>
      <c r="E18" s="81"/>
      <c r="F18" s="81"/>
      <c r="G18" s="81"/>
      <c r="H18" s="153"/>
      <c r="I18" s="154"/>
      <c r="J18" s="81"/>
      <c r="K18" s="81"/>
      <c r="L18" s="81"/>
      <c r="M18" s="81"/>
      <c r="N18" s="81"/>
      <c r="O18" s="153"/>
      <c r="P18" s="154"/>
      <c r="Q18" s="130">
        <f>SUM(Q6:Q17)</f>
        <v>100</v>
      </c>
      <c r="R18" s="11">
        <f>SUM(R6:R17)</f>
        <v>43</v>
      </c>
      <c r="S18" s="133">
        <f>SUM(S6:S17)</f>
        <v>37200</v>
      </c>
    </row>
    <row r="19" spans="2:17" ht="26.25" customHeight="1">
      <c r="B19" s="2" t="s">
        <v>123</v>
      </c>
      <c r="C19" s="651" t="str">
        <f>_xlfn.BAHTTEXT(S18)</f>
        <v>สามหมื่นเจ็ดพันสองร้อยบาทถ้วน</v>
      </c>
      <c r="D19" s="651"/>
      <c r="E19" s="651"/>
      <c r="F19" s="651"/>
      <c r="G19" s="651"/>
      <c r="H19" s="651"/>
      <c r="I19" s="651"/>
      <c r="J19" s="651"/>
      <c r="K19" s="651"/>
      <c r="L19" s="651"/>
      <c r="M19" s="147" t="s">
        <v>26</v>
      </c>
      <c r="N19" s="147"/>
      <c r="O19" s="147"/>
      <c r="P19" s="147"/>
      <c r="Q19" s="147"/>
    </row>
    <row r="20" ht="26.25" customHeight="1">
      <c r="B20" s="2" t="s">
        <v>11</v>
      </c>
    </row>
    <row r="21" spans="1:18" ht="26.25" customHeight="1">
      <c r="A21" s="2" t="s">
        <v>12</v>
      </c>
      <c r="R21" s="2" t="s">
        <v>129</v>
      </c>
    </row>
  </sheetData>
  <sheetProtection/>
  <mergeCells count="13">
    <mergeCell ref="C19:L19"/>
    <mergeCell ref="A1:V1"/>
    <mergeCell ref="A2:V2"/>
    <mergeCell ref="A3:A5"/>
    <mergeCell ref="B3:B5"/>
    <mergeCell ref="Q3:R3"/>
    <mergeCell ref="S3:S5"/>
    <mergeCell ref="T3:T5"/>
    <mergeCell ref="U3:U5"/>
    <mergeCell ref="V3:V5"/>
    <mergeCell ref="C3:P3"/>
    <mergeCell ref="Q4:Q5"/>
    <mergeCell ref="R4:R5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H59"/>
  <sheetViews>
    <sheetView zoomScalePageLayoutView="0" workbookViewId="0" topLeftCell="A1">
      <selection activeCell="A15" sqref="A15:H25"/>
    </sheetView>
  </sheetViews>
  <sheetFormatPr defaultColWidth="9.140625" defaultRowHeight="12.75"/>
  <cols>
    <col min="1" max="1" width="3.8515625" style="55" customWidth="1"/>
    <col min="2" max="2" width="23.57421875" style="56" customWidth="1"/>
    <col min="3" max="3" width="20.140625" style="56" customWidth="1"/>
    <col min="4" max="4" width="15.421875" style="56" customWidth="1"/>
    <col min="5" max="5" width="11.140625" style="56" customWidth="1"/>
    <col min="6" max="6" width="8.8515625" style="56" customWidth="1"/>
    <col min="7" max="7" width="11.28125" style="56" customWidth="1"/>
    <col min="8" max="8" width="8.421875" style="56" customWidth="1"/>
    <col min="9" max="16384" width="9.140625" style="59" customWidth="1"/>
  </cols>
  <sheetData>
    <row r="1" spans="1:8" s="116" customFormat="1" ht="24" customHeight="1">
      <c r="A1" s="661" t="s">
        <v>38</v>
      </c>
      <c r="B1" s="661"/>
      <c r="C1" s="661"/>
      <c r="D1" s="661"/>
      <c r="E1" s="661"/>
      <c r="F1" s="661"/>
      <c r="G1" s="661"/>
      <c r="H1" s="661"/>
    </row>
    <row r="2" spans="1:8" s="116" customFormat="1" ht="24" customHeight="1">
      <c r="A2" s="661" t="s">
        <v>122</v>
      </c>
      <c r="B2" s="661"/>
      <c r="C2" s="661"/>
      <c r="D2" s="661"/>
      <c r="E2" s="661"/>
      <c r="F2" s="661"/>
      <c r="G2" s="661"/>
      <c r="H2" s="661"/>
    </row>
    <row r="3" spans="1:8" s="116" customFormat="1" ht="24" customHeight="1">
      <c r="A3" s="661" t="s">
        <v>121</v>
      </c>
      <c r="B3" s="661"/>
      <c r="C3" s="661"/>
      <c r="D3" s="661"/>
      <c r="E3" s="661"/>
      <c r="F3" s="661"/>
      <c r="G3" s="661"/>
      <c r="H3" s="661"/>
    </row>
    <row r="4" spans="1:8" s="116" customFormat="1" ht="24" customHeight="1">
      <c r="A4" s="99"/>
      <c r="B4" s="3"/>
      <c r="C4" s="104" t="s">
        <v>39</v>
      </c>
      <c r="D4" s="117"/>
      <c r="E4" s="99" t="s">
        <v>40</v>
      </c>
      <c r="F4" s="4"/>
      <c r="G4" s="115" t="s">
        <v>120</v>
      </c>
      <c r="H4" s="3"/>
    </row>
    <row r="5" spans="1:8" s="26" customFormat="1" ht="26.25" customHeight="1" hidden="1">
      <c r="A5" s="25"/>
      <c r="B5" s="27"/>
      <c r="C5" s="28" t="s">
        <v>39</v>
      </c>
      <c r="D5" s="29"/>
      <c r="E5" s="25" t="s">
        <v>40</v>
      </c>
      <c r="F5" s="30"/>
      <c r="G5" s="31" t="s">
        <v>41</v>
      </c>
      <c r="H5" s="27"/>
    </row>
    <row r="6" spans="1:8" s="26" customFormat="1" ht="41.25" customHeight="1">
      <c r="A6" s="32" t="s">
        <v>28</v>
      </c>
      <c r="B6" s="32" t="s">
        <v>42</v>
      </c>
      <c r="C6" s="32" t="s">
        <v>43</v>
      </c>
      <c r="D6" s="32" t="s">
        <v>44</v>
      </c>
      <c r="E6" s="32" t="s">
        <v>45</v>
      </c>
      <c r="F6" s="32" t="s">
        <v>46</v>
      </c>
      <c r="G6" s="32" t="s">
        <v>47</v>
      </c>
      <c r="H6" s="33" t="s">
        <v>48</v>
      </c>
    </row>
    <row r="7" spans="1:8" s="26" customFormat="1" ht="29.25" customHeight="1" hidden="1">
      <c r="A7" s="24">
        <v>1</v>
      </c>
      <c r="B7" s="34" t="s">
        <v>49</v>
      </c>
      <c r="C7" s="35" t="s">
        <v>50</v>
      </c>
      <c r="D7" s="36" t="s">
        <v>51</v>
      </c>
      <c r="E7" s="37"/>
      <c r="F7" s="38">
        <f>E7/107</f>
        <v>0</v>
      </c>
      <c r="G7" s="39">
        <f aca="true" t="shared" si="0" ref="G7:G13">E7-F7</f>
        <v>0</v>
      </c>
      <c r="H7" s="24"/>
    </row>
    <row r="8" spans="1:8" s="26" customFormat="1" ht="27.75" customHeight="1" hidden="1">
      <c r="A8" s="34">
        <v>1</v>
      </c>
      <c r="B8" s="40" t="s">
        <v>52</v>
      </c>
      <c r="C8" s="35" t="s">
        <v>50</v>
      </c>
      <c r="D8" s="36" t="s">
        <v>51</v>
      </c>
      <c r="E8" s="37"/>
      <c r="F8" s="38">
        <f>E8/107</f>
        <v>0</v>
      </c>
      <c r="G8" s="41">
        <f t="shared" si="0"/>
        <v>0</v>
      </c>
      <c r="H8" s="24"/>
    </row>
    <row r="9" spans="1:8" s="26" customFormat="1" ht="27.75" customHeight="1" hidden="1">
      <c r="A9" s="42">
        <v>1</v>
      </c>
      <c r="B9" s="43" t="s">
        <v>53</v>
      </c>
      <c r="C9" s="35" t="s">
        <v>54</v>
      </c>
      <c r="D9" s="36" t="s">
        <v>51</v>
      </c>
      <c r="E9" s="39"/>
      <c r="F9" s="39"/>
      <c r="G9" s="39">
        <f t="shared" si="0"/>
        <v>0</v>
      </c>
      <c r="H9" s="44"/>
    </row>
    <row r="10" spans="1:8" s="26" customFormat="1" ht="27.75" customHeight="1" hidden="1">
      <c r="A10" s="42">
        <v>1</v>
      </c>
      <c r="B10" s="43" t="s">
        <v>52</v>
      </c>
      <c r="C10" s="35" t="s">
        <v>50</v>
      </c>
      <c r="D10" s="45" t="s">
        <v>55</v>
      </c>
      <c r="E10" s="39"/>
      <c r="F10" s="46">
        <f>E10/107</f>
        <v>0</v>
      </c>
      <c r="G10" s="41">
        <f t="shared" si="0"/>
        <v>0</v>
      </c>
      <c r="H10" s="47"/>
    </row>
    <row r="11" spans="1:8" s="26" customFormat="1" ht="27.75" customHeight="1" hidden="1">
      <c r="A11" s="42">
        <v>1</v>
      </c>
      <c r="B11" s="43" t="s">
        <v>56</v>
      </c>
      <c r="C11" s="35" t="s">
        <v>50</v>
      </c>
      <c r="D11" s="48" t="s">
        <v>51</v>
      </c>
      <c r="E11" s="41"/>
      <c r="F11" s="46">
        <f>E11/107</f>
        <v>0</v>
      </c>
      <c r="G11" s="41">
        <f t="shared" si="0"/>
        <v>0</v>
      </c>
      <c r="H11" s="47"/>
    </row>
    <row r="12" spans="1:8" s="26" customFormat="1" ht="24.75" customHeight="1" hidden="1">
      <c r="A12" s="49">
        <v>1</v>
      </c>
      <c r="B12" s="7" t="s">
        <v>57</v>
      </c>
      <c r="C12" s="50" t="s">
        <v>58</v>
      </c>
      <c r="D12" s="51" t="s">
        <v>51</v>
      </c>
      <c r="E12" s="52"/>
      <c r="F12" s="52">
        <f>E12/107</f>
        <v>0</v>
      </c>
      <c r="G12" s="52">
        <f t="shared" si="0"/>
        <v>0</v>
      </c>
      <c r="H12" s="53"/>
    </row>
    <row r="13" spans="1:8" s="26" customFormat="1" ht="24.75" customHeight="1" hidden="1">
      <c r="A13" s="60">
        <v>1</v>
      </c>
      <c r="B13" s="61" t="s">
        <v>59</v>
      </c>
      <c r="C13" s="62" t="s">
        <v>60</v>
      </c>
      <c r="D13" s="63"/>
      <c r="E13" s="64"/>
      <c r="F13" s="64">
        <v>0</v>
      </c>
      <c r="G13" s="64">
        <f t="shared" si="0"/>
        <v>0</v>
      </c>
      <c r="H13" s="65"/>
    </row>
    <row r="14" spans="1:8" s="26" customFormat="1" ht="22.5" customHeight="1" hidden="1">
      <c r="A14" s="76">
        <v>1</v>
      </c>
      <c r="B14" s="156" t="e">
        <f>'เบิก 26 พค.-1 มิย.57'!#REF!</f>
        <v>#REF!</v>
      </c>
      <c r="C14" s="54" t="s">
        <v>71</v>
      </c>
      <c r="D14" s="54" t="s">
        <v>106</v>
      </c>
      <c r="E14" s="78" t="e">
        <f>'เบิก 26 พค.-1 มิย.57'!#REF!</f>
        <v>#REF!</v>
      </c>
      <c r="F14" s="96"/>
      <c r="G14" s="96" t="e">
        <f>E14-F14</f>
        <v>#REF!</v>
      </c>
      <c r="H14" s="79"/>
    </row>
    <row r="15" spans="1:8" s="26" customFormat="1" ht="22.5" customHeight="1">
      <c r="A15" s="76">
        <v>1</v>
      </c>
      <c r="B15" s="125" t="e">
        <f>#REF!</f>
        <v>#REF!</v>
      </c>
      <c r="C15" s="54" t="s">
        <v>71</v>
      </c>
      <c r="D15" s="54" t="s">
        <v>108</v>
      </c>
      <c r="E15" s="78">
        <f>'เบิก 18- 31 สค.57 '!S6</f>
        <v>2200</v>
      </c>
      <c r="F15" s="97"/>
      <c r="G15" s="97">
        <f>E15-F15</f>
        <v>2200</v>
      </c>
      <c r="H15" s="160">
        <v>181</v>
      </c>
    </row>
    <row r="16" spans="1:8" s="26" customFormat="1" ht="22.5" customHeight="1">
      <c r="A16" s="54">
        <v>2</v>
      </c>
      <c r="B16" s="125" t="e">
        <f>#REF!</f>
        <v>#REF!</v>
      </c>
      <c r="C16" s="54" t="s">
        <v>237</v>
      </c>
      <c r="D16" s="54" t="s">
        <v>61</v>
      </c>
      <c r="E16" s="78">
        <f>'เบิก 18- 31 สค.57 '!S7</f>
        <v>2800</v>
      </c>
      <c r="F16" s="97"/>
      <c r="G16" s="97">
        <f aca="true" t="shared" si="1" ref="G16:G25">E16-F16</f>
        <v>2800</v>
      </c>
      <c r="H16" s="160">
        <v>181</v>
      </c>
    </row>
    <row r="17" spans="1:8" s="26" customFormat="1" ht="22.5" customHeight="1">
      <c r="A17" s="76">
        <v>3</v>
      </c>
      <c r="B17" s="125" t="e">
        <f>#REF!</f>
        <v>#REF!</v>
      </c>
      <c r="C17" s="54" t="s">
        <v>88</v>
      </c>
      <c r="D17" s="54" t="s">
        <v>75</v>
      </c>
      <c r="E17" s="78">
        <f>'เบิก 18- 31 สค.57 '!S8</f>
        <v>3600</v>
      </c>
      <c r="F17" s="97"/>
      <c r="G17" s="97">
        <f t="shared" si="1"/>
        <v>3600</v>
      </c>
      <c r="H17" s="160">
        <v>181</v>
      </c>
    </row>
    <row r="18" spans="1:8" s="26" customFormat="1" ht="22.5" customHeight="1">
      <c r="A18" s="54">
        <v>4</v>
      </c>
      <c r="B18" s="13" t="e">
        <f>#REF!</f>
        <v>#REF!</v>
      </c>
      <c r="C18" s="54" t="s">
        <v>88</v>
      </c>
      <c r="D18" s="54" t="s">
        <v>72</v>
      </c>
      <c r="E18" s="78">
        <f>'เบิก 18- 31 สค.57 '!S9</f>
        <v>3600</v>
      </c>
      <c r="F18" s="97"/>
      <c r="G18" s="97">
        <f t="shared" si="1"/>
        <v>3600</v>
      </c>
      <c r="H18" s="160">
        <v>181</v>
      </c>
    </row>
    <row r="19" spans="1:8" s="26" customFormat="1" ht="22.5" customHeight="1">
      <c r="A19" s="76">
        <v>5</v>
      </c>
      <c r="B19" s="125" t="e">
        <f>#REF!</f>
        <v>#REF!</v>
      </c>
      <c r="C19" s="54" t="s">
        <v>88</v>
      </c>
      <c r="D19" s="54" t="s">
        <v>77</v>
      </c>
      <c r="E19" s="78">
        <f>'เบิก 18- 31 สค.57 '!S10</f>
        <v>3400</v>
      </c>
      <c r="F19" s="97"/>
      <c r="G19" s="97">
        <f t="shared" si="1"/>
        <v>3400</v>
      </c>
      <c r="H19" s="160">
        <v>181</v>
      </c>
    </row>
    <row r="20" spans="1:8" s="26" customFormat="1" ht="22.5" customHeight="1">
      <c r="A20" s="54">
        <v>6</v>
      </c>
      <c r="B20" s="125" t="e">
        <f>#REF!</f>
        <v>#REF!</v>
      </c>
      <c r="C20" s="54" t="s">
        <v>88</v>
      </c>
      <c r="D20" s="54" t="s">
        <v>74</v>
      </c>
      <c r="E20" s="78">
        <f>'เบิก 18- 31 สค.57 '!S11</f>
        <v>3600</v>
      </c>
      <c r="F20" s="97"/>
      <c r="G20" s="97">
        <f t="shared" si="1"/>
        <v>3600</v>
      </c>
      <c r="H20" s="160">
        <v>181</v>
      </c>
    </row>
    <row r="21" spans="1:8" s="26" customFormat="1" ht="22.5" customHeight="1">
      <c r="A21" s="76">
        <v>7</v>
      </c>
      <c r="B21" s="125" t="e">
        <f>#REF!</f>
        <v>#REF!</v>
      </c>
      <c r="C21" s="54" t="s">
        <v>88</v>
      </c>
      <c r="D21" s="54" t="s">
        <v>73</v>
      </c>
      <c r="E21" s="78">
        <f>'เบิก 18- 31 สค.57 '!S12</f>
        <v>3600</v>
      </c>
      <c r="F21" s="97"/>
      <c r="G21" s="97">
        <f t="shared" si="1"/>
        <v>3600</v>
      </c>
      <c r="H21" s="160">
        <v>181</v>
      </c>
    </row>
    <row r="22" spans="1:8" s="26" customFormat="1" ht="22.5" customHeight="1">
      <c r="A22" s="54">
        <v>8</v>
      </c>
      <c r="B22" s="125" t="e">
        <f>#REF!</f>
        <v>#REF!</v>
      </c>
      <c r="C22" s="54" t="s">
        <v>88</v>
      </c>
      <c r="D22" s="54" t="s">
        <v>76</v>
      </c>
      <c r="E22" s="78">
        <f>'เบิก 18- 31 สค.57 '!S13</f>
        <v>3600</v>
      </c>
      <c r="F22" s="97"/>
      <c r="G22" s="97">
        <f t="shared" si="1"/>
        <v>3600</v>
      </c>
      <c r="H22" s="160">
        <v>182</v>
      </c>
    </row>
    <row r="23" spans="1:8" s="26" customFormat="1" ht="22.5" customHeight="1">
      <c r="A23" s="76">
        <v>9</v>
      </c>
      <c r="B23" s="125" t="e">
        <f>#REF!</f>
        <v>#REF!</v>
      </c>
      <c r="C23" s="54" t="s">
        <v>88</v>
      </c>
      <c r="D23" s="54" t="s">
        <v>109</v>
      </c>
      <c r="E23" s="78">
        <f>'เบิก 18- 31 สค.57 '!S14</f>
        <v>3600</v>
      </c>
      <c r="F23" s="97"/>
      <c r="G23" s="97">
        <f t="shared" si="1"/>
        <v>3600</v>
      </c>
      <c r="H23" s="160">
        <v>182</v>
      </c>
    </row>
    <row r="24" spans="1:8" s="26" customFormat="1" ht="22.5" customHeight="1">
      <c r="A24" s="54">
        <v>10</v>
      </c>
      <c r="B24" s="125" t="e">
        <f>#REF!</f>
        <v>#REF!</v>
      </c>
      <c r="C24" s="54" t="s">
        <v>88</v>
      </c>
      <c r="D24" s="158" t="s">
        <v>111</v>
      </c>
      <c r="E24" s="78">
        <f>'เบิก 18- 31 สค.57 '!S15</f>
        <v>3600</v>
      </c>
      <c r="F24" s="97"/>
      <c r="G24" s="97">
        <f t="shared" si="1"/>
        <v>3600</v>
      </c>
      <c r="H24" s="160">
        <v>182</v>
      </c>
    </row>
    <row r="25" spans="1:8" s="26" customFormat="1" ht="22.5" customHeight="1">
      <c r="A25" s="76">
        <v>11</v>
      </c>
      <c r="B25" s="125" t="e">
        <f>#REF!</f>
        <v>#REF!</v>
      </c>
      <c r="C25" s="54" t="s">
        <v>88</v>
      </c>
      <c r="D25" s="157" t="s">
        <v>110</v>
      </c>
      <c r="E25" s="78">
        <f>'เบิก 18- 31 สค.57 '!S16</f>
        <v>3600</v>
      </c>
      <c r="F25" s="132"/>
      <c r="G25" s="97">
        <f t="shared" si="1"/>
        <v>3600</v>
      </c>
      <c r="H25" s="160">
        <v>181</v>
      </c>
    </row>
    <row r="26" spans="1:8" s="26" customFormat="1" ht="22.5" customHeight="1">
      <c r="A26" s="163"/>
      <c r="B26" s="164"/>
      <c r="C26" s="165"/>
      <c r="D26" s="165"/>
      <c r="E26" s="165"/>
      <c r="F26" s="165"/>
      <c r="G26" s="165"/>
      <c r="H26" s="165"/>
    </row>
    <row r="27" spans="1:8" s="26" customFormat="1" ht="22.5" customHeight="1">
      <c r="A27" s="163"/>
      <c r="B27" s="164"/>
      <c r="C27" s="165"/>
      <c r="D27" s="165"/>
      <c r="E27" s="165"/>
      <c r="F27" s="165"/>
      <c r="G27" s="165"/>
      <c r="H27" s="165"/>
    </row>
    <row r="28" spans="1:8" s="26" customFormat="1" ht="22.5" customHeight="1">
      <c r="A28" s="68"/>
      <c r="B28" s="67"/>
      <c r="C28" s="68"/>
      <c r="D28" s="68"/>
      <c r="E28" s="68"/>
      <c r="F28" s="68"/>
      <c r="G28" s="68"/>
      <c r="H28" s="68"/>
    </row>
    <row r="29" spans="1:8" s="26" customFormat="1" ht="31.5" customHeight="1">
      <c r="A29" s="673" t="s">
        <v>27</v>
      </c>
      <c r="B29" s="674"/>
      <c r="C29" s="674"/>
      <c r="D29" s="675"/>
      <c r="E29" s="121">
        <f>SUM(E15:E28)</f>
        <v>37200</v>
      </c>
      <c r="F29" s="121"/>
      <c r="G29" s="121">
        <f>SUM(G15:G28)</f>
        <v>37200</v>
      </c>
      <c r="H29" s="66"/>
    </row>
    <row r="30" spans="1:8" s="26" customFormat="1" ht="24" customHeight="1">
      <c r="A30" s="55"/>
      <c r="B30" s="56"/>
      <c r="C30" s="56"/>
      <c r="D30" s="56"/>
      <c r="E30" s="57"/>
      <c r="F30" s="57"/>
      <c r="G30" s="57"/>
      <c r="H30" s="56"/>
    </row>
    <row r="31" spans="1:8" s="26" customFormat="1" ht="24" customHeight="1">
      <c r="A31" s="55"/>
      <c r="B31" s="56"/>
      <c r="C31" s="58" t="s">
        <v>32</v>
      </c>
      <c r="D31" s="56" t="s">
        <v>62</v>
      </c>
      <c r="E31" s="56" t="s">
        <v>63</v>
      </c>
      <c r="F31" s="56" t="s">
        <v>64</v>
      </c>
      <c r="G31" s="56"/>
      <c r="H31" s="56"/>
    </row>
    <row r="32" spans="1:8" s="26" customFormat="1" ht="24" customHeight="1">
      <c r="A32" s="55"/>
      <c r="B32" s="56"/>
      <c r="C32" s="56"/>
      <c r="D32" s="676" t="s">
        <v>65</v>
      </c>
      <c r="E32" s="676"/>
      <c r="F32" s="56"/>
      <c r="G32" s="56"/>
      <c r="H32" s="56"/>
    </row>
    <row r="33" spans="1:8" s="26" customFormat="1" ht="45.75" customHeight="1">
      <c r="A33" s="55"/>
      <c r="B33" s="56"/>
      <c r="C33" s="58" t="s">
        <v>32</v>
      </c>
      <c r="D33" s="56" t="s">
        <v>66</v>
      </c>
      <c r="E33" s="56"/>
      <c r="F33" s="56" t="s">
        <v>67</v>
      </c>
      <c r="G33" s="56"/>
      <c r="H33" s="56"/>
    </row>
    <row r="34" spans="1:8" s="26" customFormat="1" ht="24" customHeight="1">
      <c r="A34" s="55"/>
      <c r="B34" s="56"/>
      <c r="C34" s="56"/>
      <c r="D34" s="56" t="s">
        <v>68</v>
      </c>
      <c r="E34" s="56"/>
      <c r="F34" s="56"/>
      <c r="G34" s="56"/>
      <c r="H34" s="56"/>
    </row>
    <row r="35" spans="1:8" s="26" customFormat="1" ht="45.75" customHeight="1">
      <c r="A35" s="55"/>
      <c r="B35" s="56"/>
      <c r="C35" s="58" t="s">
        <v>32</v>
      </c>
      <c r="D35" s="56" t="s">
        <v>66</v>
      </c>
      <c r="E35" s="56"/>
      <c r="F35" s="56" t="s">
        <v>69</v>
      </c>
      <c r="G35" s="56"/>
      <c r="H35" s="56"/>
    </row>
    <row r="36" spans="1:8" s="26" customFormat="1" ht="24" customHeight="1">
      <c r="A36" s="55"/>
      <c r="B36" s="56"/>
      <c r="C36" s="56"/>
      <c r="D36" s="56" t="s">
        <v>68</v>
      </c>
      <c r="E36" s="56"/>
      <c r="F36" s="56"/>
      <c r="G36" s="56"/>
      <c r="H36" s="56"/>
    </row>
    <row r="37" spans="1:8" s="26" customFormat="1" ht="45" customHeight="1">
      <c r="A37" s="55"/>
      <c r="B37" s="56"/>
      <c r="C37" s="58" t="s">
        <v>32</v>
      </c>
      <c r="D37" s="56" t="s">
        <v>66</v>
      </c>
      <c r="E37" s="56"/>
      <c r="F37" s="56" t="s">
        <v>70</v>
      </c>
      <c r="G37" s="56"/>
      <c r="H37" s="56"/>
    </row>
    <row r="38" spans="1:8" s="26" customFormat="1" ht="24" customHeight="1">
      <c r="A38" s="55"/>
      <c r="B38" s="56"/>
      <c r="C38" s="56"/>
      <c r="D38" s="56" t="s">
        <v>68</v>
      </c>
      <c r="E38" s="56"/>
      <c r="F38" s="56"/>
      <c r="G38" s="56"/>
      <c r="H38" s="56"/>
    </row>
    <row r="39" spans="1:8" s="26" customFormat="1" ht="24" customHeight="1">
      <c r="A39" s="55"/>
      <c r="B39" s="56"/>
      <c r="C39" s="56"/>
      <c r="D39" s="56"/>
      <c r="E39" s="56"/>
      <c r="F39" s="56"/>
      <c r="G39" s="56"/>
      <c r="H39" s="56"/>
    </row>
    <row r="40" spans="1:8" s="26" customFormat="1" ht="24" customHeight="1">
      <c r="A40" s="55"/>
      <c r="B40" s="56"/>
      <c r="C40" s="56"/>
      <c r="D40" s="56"/>
      <c r="E40" s="56"/>
      <c r="F40" s="56"/>
      <c r="G40" s="56"/>
      <c r="H40" s="56"/>
    </row>
    <row r="41" spans="1:8" s="26" customFormat="1" ht="24" customHeight="1">
      <c r="A41" s="55"/>
      <c r="B41" s="56"/>
      <c r="C41" s="56"/>
      <c r="D41" s="56"/>
      <c r="E41" s="56"/>
      <c r="F41" s="56"/>
      <c r="G41" s="56"/>
      <c r="H41" s="56"/>
    </row>
    <row r="42" spans="1:8" s="26" customFormat="1" ht="24" customHeight="1">
      <c r="A42" s="55"/>
      <c r="B42" s="56"/>
      <c r="C42" s="56"/>
      <c r="D42" s="56"/>
      <c r="E42" s="56"/>
      <c r="F42" s="56"/>
      <c r="G42" s="56"/>
      <c r="H42" s="56"/>
    </row>
    <row r="43" spans="1:8" s="26" customFormat="1" ht="24" customHeight="1">
      <c r="A43" s="55"/>
      <c r="B43" s="56"/>
      <c r="C43" s="56"/>
      <c r="D43" s="56"/>
      <c r="E43" s="56"/>
      <c r="F43" s="56"/>
      <c r="G43" s="56"/>
      <c r="H43" s="56"/>
    </row>
    <row r="44" spans="1:8" s="26" customFormat="1" ht="24" customHeight="1">
      <c r="A44" s="55"/>
      <c r="B44" s="56"/>
      <c r="C44" s="56"/>
      <c r="D44" s="56"/>
      <c r="E44" s="56"/>
      <c r="F44" s="56"/>
      <c r="G44" s="56"/>
      <c r="H44" s="56"/>
    </row>
    <row r="45" spans="1:8" s="26" customFormat="1" ht="24" customHeight="1">
      <c r="A45" s="55"/>
      <c r="B45" s="56"/>
      <c r="C45" s="56"/>
      <c r="D45" s="56"/>
      <c r="E45" s="56"/>
      <c r="F45" s="56"/>
      <c r="G45" s="56"/>
      <c r="H45" s="56"/>
    </row>
    <row r="46" spans="1:8" s="26" customFormat="1" ht="24" customHeight="1">
      <c r="A46" s="55"/>
      <c r="B46" s="56"/>
      <c r="C46" s="56"/>
      <c r="D46" s="56"/>
      <c r="E46" s="56"/>
      <c r="F46" s="56"/>
      <c r="G46" s="56"/>
      <c r="H46" s="56"/>
    </row>
    <row r="47" spans="1:8" s="26" customFormat="1" ht="24" customHeight="1">
      <c r="A47" s="55"/>
      <c r="B47" s="56"/>
      <c r="C47" s="56"/>
      <c r="D47" s="56"/>
      <c r="E47" s="56"/>
      <c r="F47" s="56"/>
      <c r="G47" s="56"/>
      <c r="H47" s="56"/>
    </row>
    <row r="48" spans="1:8" s="26" customFormat="1" ht="24" customHeight="1">
      <c r="A48" s="55"/>
      <c r="B48" s="56"/>
      <c r="C48" s="56"/>
      <c r="D48" s="56"/>
      <c r="E48" s="56"/>
      <c r="F48" s="56"/>
      <c r="G48" s="56"/>
      <c r="H48" s="56"/>
    </row>
    <row r="49" spans="1:8" s="26" customFormat="1" ht="24" customHeight="1">
      <c r="A49" s="55"/>
      <c r="B49" s="56"/>
      <c r="C49" s="56"/>
      <c r="D49" s="56"/>
      <c r="E49" s="56"/>
      <c r="F49" s="56"/>
      <c r="G49" s="56"/>
      <c r="H49" s="56"/>
    </row>
    <row r="50" spans="1:8" s="26" customFormat="1" ht="24" customHeight="1">
      <c r="A50" s="55"/>
      <c r="B50" s="56"/>
      <c r="C50" s="56"/>
      <c r="D50" s="56"/>
      <c r="E50" s="56"/>
      <c r="F50" s="56"/>
      <c r="G50" s="56"/>
      <c r="H50" s="56"/>
    </row>
    <row r="51" spans="1:8" s="26" customFormat="1" ht="24" customHeight="1">
      <c r="A51" s="55"/>
      <c r="B51" s="56"/>
      <c r="C51" s="56"/>
      <c r="D51" s="56"/>
      <c r="E51" s="56"/>
      <c r="F51" s="56"/>
      <c r="G51" s="56"/>
      <c r="H51" s="56"/>
    </row>
    <row r="52" spans="1:8" s="26" customFormat="1" ht="24" customHeight="1">
      <c r="A52" s="55"/>
      <c r="B52" s="56"/>
      <c r="C52" s="56"/>
      <c r="D52" s="56"/>
      <c r="E52" s="56"/>
      <c r="F52" s="56"/>
      <c r="G52" s="56"/>
      <c r="H52" s="56"/>
    </row>
    <row r="53" spans="1:8" s="26" customFormat="1" ht="24" customHeight="1">
      <c r="A53" s="55"/>
      <c r="B53" s="56"/>
      <c r="C53" s="56"/>
      <c r="D53" s="56"/>
      <c r="E53" s="56"/>
      <c r="F53" s="56"/>
      <c r="G53" s="56"/>
      <c r="H53" s="56"/>
    </row>
    <row r="54" spans="1:8" s="26" customFormat="1" ht="24" customHeight="1">
      <c r="A54" s="55"/>
      <c r="B54" s="56"/>
      <c r="C54" s="56"/>
      <c r="D54" s="56"/>
      <c r="E54" s="56"/>
      <c r="F54" s="56"/>
      <c r="G54" s="56"/>
      <c r="H54" s="56"/>
    </row>
    <row r="55" spans="1:8" s="26" customFormat="1" ht="24" customHeight="1">
      <c r="A55" s="55"/>
      <c r="B55" s="56"/>
      <c r="C55" s="56"/>
      <c r="D55" s="56"/>
      <c r="E55" s="56"/>
      <c r="F55" s="56"/>
      <c r="G55" s="56"/>
      <c r="H55" s="56"/>
    </row>
    <row r="56" spans="1:8" s="26" customFormat="1" ht="24" customHeight="1">
      <c r="A56" s="55"/>
      <c r="B56" s="56"/>
      <c r="C56" s="56"/>
      <c r="D56" s="56"/>
      <c r="E56" s="56"/>
      <c r="F56" s="56"/>
      <c r="G56" s="56"/>
      <c r="H56" s="56"/>
    </row>
    <row r="57" spans="1:8" s="26" customFormat="1" ht="24" customHeight="1">
      <c r="A57" s="55"/>
      <c r="B57" s="56"/>
      <c r="C57" s="56"/>
      <c r="D57" s="56"/>
      <c r="E57" s="56"/>
      <c r="F57" s="56"/>
      <c r="G57" s="56"/>
      <c r="H57" s="56"/>
    </row>
    <row r="58" spans="1:8" s="26" customFormat="1" ht="24" customHeight="1">
      <c r="A58" s="55"/>
      <c r="B58" s="56"/>
      <c r="C58" s="56"/>
      <c r="D58" s="56"/>
      <c r="E58" s="56"/>
      <c r="F58" s="56"/>
      <c r="G58" s="56"/>
      <c r="H58" s="56"/>
    </row>
    <row r="59" spans="1:8" s="26" customFormat="1" ht="24" customHeight="1">
      <c r="A59" s="55"/>
      <c r="B59" s="56"/>
      <c r="C59" s="56"/>
      <c r="D59" s="56"/>
      <c r="E59" s="56"/>
      <c r="F59" s="56"/>
      <c r="G59" s="56"/>
      <c r="H59" s="56"/>
    </row>
  </sheetData>
  <sheetProtection/>
  <mergeCells count="5">
    <mergeCell ref="A1:H1"/>
    <mergeCell ref="A2:H2"/>
    <mergeCell ref="A3:H3"/>
    <mergeCell ref="A29:D29"/>
    <mergeCell ref="D32:E3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00B050"/>
  </sheetPr>
  <dimension ref="A1:AO24"/>
  <sheetViews>
    <sheetView zoomScalePageLayoutView="0" workbookViewId="0" topLeftCell="A1">
      <selection activeCell="AJ17" sqref="AJ17"/>
    </sheetView>
  </sheetViews>
  <sheetFormatPr defaultColWidth="9.140625" defaultRowHeight="26.25" customHeight="1"/>
  <cols>
    <col min="1" max="1" width="2.57421875" style="2" customWidth="1"/>
    <col min="2" max="2" width="20.00390625" style="280" customWidth="1"/>
    <col min="3" max="7" width="2.28125" style="6" customWidth="1"/>
    <col min="8" max="8" width="2.28125" style="185" customWidth="1"/>
    <col min="9" max="9" width="2.28125" style="180" customWidth="1"/>
    <col min="10" max="16" width="2.28125" style="6" customWidth="1"/>
    <col min="17" max="31" width="2.28125" style="180" customWidth="1"/>
    <col min="32" max="32" width="6.7109375" style="6" customWidth="1"/>
    <col min="33" max="33" width="5.28125" style="2" bestFit="1" customWidth="1"/>
    <col min="34" max="34" width="10.57421875" style="2" customWidth="1"/>
    <col min="35" max="35" width="7.28125" style="2" customWidth="1"/>
    <col min="36" max="36" width="11.28125" style="2" customWidth="1"/>
    <col min="37" max="37" width="5.00390625" style="2" customWidth="1"/>
    <col min="38" max="38" width="11.00390625" style="2" customWidth="1"/>
    <col min="39" max="39" width="9.140625" style="2" customWidth="1"/>
    <col min="40" max="40" width="10.57421875" style="2" customWidth="1"/>
    <col min="41" max="16384" width="9.140625" style="2" customWidth="1"/>
  </cols>
  <sheetData>
    <row r="1" spans="1:37" s="1" customFormat="1" ht="26.25" customHeight="1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</row>
    <row r="2" spans="1:37" s="1" customFormat="1" ht="26.25" customHeight="1">
      <c r="A2" s="653" t="s">
        <v>234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  <c r="AK2" s="653"/>
    </row>
    <row r="3" spans="1:37" ht="23.25" customHeight="1">
      <c r="A3" s="687" t="s">
        <v>1</v>
      </c>
      <c r="B3" s="689" t="s">
        <v>2</v>
      </c>
      <c r="C3" s="657" t="s">
        <v>37</v>
      </c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60" t="s">
        <v>3</v>
      </c>
      <c r="AG3" s="660"/>
      <c r="AH3" s="647" t="s">
        <v>6</v>
      </c>
      <c r="AI3" s="687" t="s">
        <v>7</v>
      </c>
      <c r="AJ3" s="647" t="s">
        <v>8</v>
      </c>
      <c r="AK3" s="692" t="s">
        <v>9</v>
      </c>
    </row>
    <row r="4" spans="1:37" ht="19.5" customHeight="1">
      <c r="A4" s="687"/>
      <c r="B4" s="689"/>
      <c r="C4" s="317">
        <v>1</v>
      </c>
      <c r="D4" s="317">
        <v>2</v>
      </c>
      <c r="E4" s="317">
        <v>3</v>
      </c>
      <c r="F4" s="317">
        <v>4</v>
      </c>
      <c r="G4" s="317">
        <v>5</v>
      </c>
      <c r="H4" s="326">
        <v>6</v>
      </c>
      <c r="I4" s="332">
        <v>7</v>
      </c>
      <c r="J4" s="317">
        <v>8</v>
      </c>
      <c r="K4" s="317">
        <v>9</v>
      </c>
      <c r="L4" s="317">
        <v>10</v>
      </c>
      <c r="M4" s="317">
        <v>11</v>
      </c>
      <c r="N4" s="317">
        <v>12</v>
      </c>
      <c r="O4" s="326">
        <v>13</v>
      </c>
      <c r="P4" s="332">
        <v>14</v>
      </c>
      <c r="Q4" s="317">
        <v>15</v>
      </c>
      <c r="R4" s="317">
        <v>16</v>
      </c>
      <c r="S4" s="317">
        <v>17</v>
      </c>
      <c r="T4" s="317">
        <v>18</v>
      </c>
      <c r="U4" s="317">
        <v>19</v>
      </c>
      <c r="V4" s="326">
        <v>20</v>
      </c>
      <c r="W4" s="332">
        <v>21</v>
      </c>
      <c r="X4" s="317">
        <v>22</v>
      </c>
      <c r="Y4" s="317">
        <v>23</v>
      </c>
      <c r="Z4" s="317">
        <v>24</v>
      </c>
      <c r="AA4" s="317">
        <v>25</v>
      </c>
      <c r="AB4" s="317">
        <v>26</v>
      </c>
      <c r="AC4" s="326">
        <v>27</v>
      </c>
      <c r="AD4" s="336">
        <v>28</v>
      </c>
      <c r="AE4" s="317">
        <v>29</v>
      </c>
      <c r="AF4" s="693" t="s">
        <v>4</v>
      </c>
      <c r="AG4" s="685" t="s">
        <v>5</v>
      </c>
      <c r="AH4" s="647"/>
      <c r="AI4" s="687"/>
      <c r="AJ4" s="647"/>
      <c r="AK4" s="692"/>
    </row>
    <row r="5" spans="1:37" ht="15.75" customHeight="1">
      <c r="A5" s="688"/>
      <c r="B5" s="690"/>
      <c r="C5" s="345" t="s">
        <v>22</v>
      </c>
      <c r="D5" s="345" t="s">
        <v>126</v>
      </c>
      <c r="E5" s="345" t="s">
        <v>23</v>
      </c>
      <c r="F5" s="345" t="s">
        <v>24</v>
      </c>
      <c r="G5" s="345" t="s">
        <v>25</v>
      </c>
      <c r="H5" s="341" t="s">
        <v>21</v>
      </c>
      <c r="I5" s="342" t="s">
        <v>29</v>
      </c>
      <c r="J5" s="345" t="s">
        <v>22</v>
      </c>
      <c r="K5" s="345" t="s">
        <v>126</v>
      </c>
      <c r="L5" s="345" t="s">
        <v>23</v>
      </c>
      <c r="M5" s="345" t="s">
        <v>24</v>
      </c>
      <c r="N5" s="345" t="s">
        <v>25</v>
      </c>
      <c r="O5" s="341" t="s">
        <v>21</v>
      </c>
      <c r="P5" s="342" t="s">
        <v>29</v>
      </c>
      <c r="Q5" s="155" t="s">
        <v>22</v>
      </c>
      <c r="R5" s="155" t="s">
        <v>126</v>
      </c>
      <c r="S5" s="155" t="s">
        <v>23</v>
      </c>
      <c r="T5" s="155" t="s">
        <v>24</v>
      </c>
      <c r="U5" s="155" t="s">
        <v>25</v>
      </c>
      <c r="V5" s="370" t="s">
        <v>21</v>
      </c>
      <c r="W5" s="371" t="s">
        <v>29</v>
      </c>
      <c r="X5" s="345" t="s">
        <v>22</v>
      </c>
      <c r="Y5" s="345" t="s">
        <v>126</v>
      </c>
      <c r="Z5" s="345" t="s">
        <v>23</v>
      </c>
      <c r="AA5" s="345" t="s">
        <v>24</v>
      </c>
      <c r="AB5" s="345" t="s">
        <v>25</v>
      </c>
      <c r="AC5" s="341" t="s">
        <v>21</v>
      </c>
      <c r="AD5" s="342" t="s">
        <v>29</v>
      </c>
      <c r="AE5" s="155" t="s">
        <v>22</v>
      </c>
      <c r="AF5" s="694"/>
      <c r="AG5" s="686"/>
      <c r="AH5" s="648"/>
      <c r="AI5" s="691"/>
      <c r="AJ5" s="647"/>
      <c r="AK5" s="692"/>
    </row>
    <row r="6" spans="1:38" ht="24" customHeight="1">
      <c r="A6" s="318">
        <v>1</v>
      </c>
      <c r="B6" s="358" t="e">
        <f>#REF!</f>
        <v>#REF!</v>
      </c>
      <c r="C6" s="372" t="s">
        <v>135</v>
      </c>
      <c r="D6" s="372" t="s">
        <v>135</v>
      </c>
      <c r="E6" s="188">
        <v>1</v>
      </c>
      <c r="F6" s="188">
        <v>1</v>
      </c>
      <c r="G6" s="372" t="s">
        <v>135</v>
      </c>
      <c r="H6" s="327">
        <v>1</v>
      </c>
      <c r="I6" s="356">
        <v>1</v>
      </c>
      <c r="J6" s="188">
        <v>1</v>
      </c>
      <c r="K6" s="188">
        <v>1</v>
      </c>
      <c r="L6" s="188">
        <v>1</v>
      </c>
      <c r="M6" s="372" t="s">
        <v>135</v>
      </c>
      <c r="N6" s="372" t="s">
        <v>135</v>
      </c>
      <c r="O6" s="372" t="s">
        <v>135</v>
      </c>
      <c r="P6" s="372" t="s">
        <v>135</v>
      </c>
      <c r="Q6" s="372" t="s">
        <v>135</v>
      </c>
      <c r="R6" s="372" t="s">
        <v>135</v>
      </c>
      <c r="S6" s="372" t="s">
        <v>135</v>
      </c>
      <c r="T6" s="347">
        <v>1</v>
      </c>
      <c r="U6" s="347">
        <v>1</v>
      </c>
      <c r="V6" s="372" t="s">
        <v>135</v>
      </c>
      <c r="W6" s="372" t="s">
        <v>135</v>
      </c>
      <c r="X6" s="372" t="s">
        <v>135</v>
      </c>
      <c r="Y6" s="372" t="s">
        <v>135</v>
      </c>
      <c r="Z6" s="188">
        <v>1</v>
      </c>
      <c r="AA6" s="188">
        <v>1</v>
      </c>
      <c r="AB6" s="188">
        <v>1</v>
      </c>
      <c r="AC6" s="327">
        <v>1</v>
      </c>
      <c r="AD6" s="356">
        <v>1</v>
      </c>
      <c r="AE6" s="372" t="s">
        <v>135</v>
      </c>
      <c r="AF6" s="192">
        <f>SUM(AE6,AB6,AA6,Z6,Y6,X6,U6,T6,R6,R6,Q6,N6,M6,L6,K6,J6,G6,F6,D6,E6,C6)</f>
        <v>10</v>
      </c>
      <c r="AG6" s="186">
        <f>SUM(H6,I6,O6,P6,V6,W6,AC6,AD6)</f>
        <v>4</v>
      </c>
      <c r="AH6" s="193">
        <f>AF6*200+AG6*400</f>
        <v>3600</v>
      </c>
      <c r="AI6" s="194"/>
      <c r="AJ6" s="77"/>
      <c r="AK6" s="355"/>
      <c r="AL6" s="2">
        <v>161</v>
      </c>
    </row>
    <row r="7" spans="1:38" ht="24" customHeight="1">
      <c r="A7" s="320">
        <v>2</v>
      </c>
      <c r="B7" s="359" t="e">
        <f>#REF!</f>
        <v>#REF!</v>
      </c>
      <c r="C7" s="198">
        <v>1</v>
      </c>
      <c r="D7" s="198">
        <v>1</v>
      </c>
      <c r="E7" s="198">
        <v>1</v>
      </c>
      <c r="F7" s="198">
        <v>1</v>
      </c>
      <c r="G7" s="198">
        <v>1</v>
      </c>
      <c r="H7" s="328">
        <v>1</v>
      </c>
      <c r="I7" s="333">
        <v>1</v>
      </c>
      <c r="J7" s="198">
        <v>1</v>
      </c>
      <c r="K7" s="198">
        <v>1</v>
      </c>
      <c r="L7" s="198">
        <v>1</v>
      </c>
      <c r="M7" s="197" t="s">
        <v>135</v>
      </c>
      <c r="N7" s="197" t="s">
        <v>135</v>
      </c>
      <c r="O7" s="197" t="s">
        <v>135</v>
      </c>
      <c r="P7" s="197" t="s">
        <v>135</v>
      </c>
      <c r="Q7" s="197" t="s">
        <v>135</v>
      </c>
      <c r="R7" s="197" t="s">
        <v>135</v>
      </c>
      <c r="S7" s="197" t="s">
        <v>135</v>
      </c>
      <c r="T7" s="198">
        <v>1</v>
      </c>
      <c r="U7" s="198">
        <v>1</v>
      </c>
      <c r="V7" s="197" t="s">
        <v>135</v>
      </c>
      <c r="W7" s="197" t="s">
        <v>135</v>
      </c>
      <c r="X7" s="198">
        <v>1</v>
      </c>
      <c r="Y7" s="198">
        <v>1</v>
      </c>
      <c r="Z7" s="198">
        <v>1</v>
      </c>
      <c r="AA7" s="198">
        <v>1</v>
      </c>
      <c r="AB7" s="198">
        <v>1</v>
      </c>
      <c r="AC7" s="328">
        <v>1</v>
      </c>
      <c r="AD7" s="333">
        <v>1</v>
      </c>
      <c r="AE7" s="197" t="s">
        <v>135</v>
      </c>
      <c r="AF7" s="202">
        <f>SUM(AE7,AB7,AA7,Z7,Y7,X7,U7,T7,R7,R7,Q7,N7,M7,L7,K7,J7,G7,F7,D7,E7,C7)</f>
        <v>15</v>
      </c>
      <c r="AG7" s="203">
        <f>SUM(H7,I7,O7,P7,V7,W7,AC7,AD7)</f>
        <v>4</v>
      </c>
      <c r="AH7" s="204">
        <f>AF7*200+AG7*400</f>
        <v>4600</v>
      </c>
      <c r="AI7" s="357"/>
      <c r="AJ7" s="77"/>
      <c r="AK7" s="355"/>
      <c r="AL7" s="2">
        <v>181</v>
      </c>
    </row>
    <row r="8" spans="1:41" ht="24" customHeight="1">
      <c r="A8" s="319">
        <v>3</v>
      </c>
      <c r="B8" s="359" t="e">
        <f>#REF!</f>
        <v>#REF!</v>
      </c>
      <c r="C8" s="198">
        <v>1</v>
      </c>
      <c r="D8" s="198">
        <v>1</v>
      </c>
      <c r="E8" s="198">
        <v>1</v>
      </c>
      <c r="F8" s="198">
        <v>1</v>
      </c>
      <c r="G8" s="198">
        <v>1</v>
      </c>
      <c r="H8" s="328">
        <v>1</v>
      </c>
      <c r="I8" s="333">
        <v>1</v>
      </c>
      <c r="J8" s="198">
        <v>1</v>
      </c>
      <c r="K8" s="198">
        <v>1</v>
      </c>
      <c r="L8" s="198">
        <v>1</v>
      </c>
      <c r="M8" s="201" t="s">
        <v>135</v>
      </c>
      <c r="N8" s="201" t="s">
        <v>135</v>
      </c>
      <c r="O8" s="199">
        <v>1</v>
      </c>
      <c r="P8" s="200">
        <v>1</v>
      </c>
      <c r="Q8" s="198">
        <v>1</v>
      </c>
      <c r="R8" s="198">
        <v>1</v>
      </c>
      <c r="S8" s="198">
        <v>1</v>
      </c>
      <c r="T8" s="198">
        <v>1</v>
      </c>
      <c r="U8" s="198">
        <v>1</v>
      </c>
      <c r="V8" s="197" t="s">
        <v>135</v>
      </c>
      <c r="W8" s="197" t="s">
        <v>135</v>
      </c>
      <c r="X8" s="198">
        <v>1</v>
      </c>
      <c r="Y8" s="198">
        <v>1</v>
      </c>
      <c r="Z8" s="198">
        <v>1</v>
      </c>
      <c r="AA8" s="198">
        <v>1</v>
      </c>
      <c r="AB8" s="198">
        <v>1</v>
      </c>
      <c r="AC8" s="328">
        <v>1</v>
      </c>
      <c r="AD8" s="333">
        <v>1</v>
      </c>
      <c r="AE8" s="197" t="s">
        <v>135</v>
      </c>
      <c r="AF8" s="202">
        <f>SUM(AE8,AB8,AA8,Z8,Y8,X8,U8,T8,S8,R8,Q8,N8,M8,L8,K8,J8,G8,F8,E8,D8,C8)</f>
        <v>18</v>
      </c>
      <c r="AG8" s="203">
        <f>SUM(H8,I8,O8,P8,V8,W8,AC8,AD8)</f>
        <v>6</v>
      </c>
      <c r="AH8" s="204">
        <f>AF8*200+AG8*400</f>
        <v>6000</v>
      </c>
      <c r="AI8" s="13"/>
      <c r="AJ8" s="77"/>
      <c r="AK8" s="355"/>
      <c r="AL8" s="2">
        <v>181</v>
      </c>
      <c r="AN8" s="363" t="s">
        <v>239</v>
      </c>
      <c r="AO8" s="364">
        <f>SUM(AH6,AH18,AH19)</f>
        <v>16200</v>
      </c>
    </row>
    <row r="9" spans="1:41" ht="24" customHeight="1">
      <c r="A9" s="320">
        <v>4</v>
      </c>
      <c r="B9" s="360" t="e">
        <f>#REF!</f>
        <v>#REF!</v>
      </c>
      <c r="C9" s="347">
        <v>1</v>
      </c>
      <c r="D9" s="347">
        <v>1</v>
      </c>
      <c r="E9" s="347">
        <v>1</v>
      </c>
      <c r="F9" s="347">
        <v>1</v>
      </c>
      <c r="G9" s="347">
        <v>1</v>
      </c>
      <c r="H9" s="372" t="s">
        <v>131</v>
      </c>
      <c r="I9" s="348">
        <v>1</v>
      </c>
      <c r="J9" s="347">
        <v>1</v>
      </c>
      <c r="K9" s="347">
        <v>1</v>
      </c>
      <c r="L9" s="347">
        <v>1</v>
      </c>
      <c r="M9" s="347">
        <v>1</v>
      </c>
      <c r="N9" s="347">
        <v>1</v>
      </c>
      <c r="O9" s="349">
        <v>1</v>
      </c>
      <c r="P9" s="348">
        <v>1</v>
      </c>
      <c r="Q9" s="347">
        <v>1</v>
      </c>
      <c r="R9" s="347">
        <v>1</v>
      </c>
      <c r="S9" s="347">
        <v>1</v>
      </c>
      <c r="T9" s="347">
        <v>1</v>
      </c>
      <c r="U9" s="350">
        <v>1</v>
      </c>
      <c r="V9" s="372" t="s">
        <v>135</v>
      </c>
      <c r="W9" s="372" t="s">
        <v>135</v>
      </c>
      <c r="X9" s="351">
        <v>1</v>
      </c>
      <c r="Y9" s="347">
        <v>1</v>
      </c>
      <c r="Z9" s="347">
        <v>1</v>
      </c>
      <c r="AA9" s="347">
        <v>1</v>
      </c>
      <c r="AB9" s="347">
        <v>1</v>
      </c>
      <c r="AC9" s="349">
        <v>1</v>
      </c>
      <c r="AD9" s="348">
        <v>1</v>
      </c>
      <c r="AE9" s="347">
        <v>1</v>
      </c>
      <c r="AF9" s="352">
        <f aca="true" t="shared" si="0" ref="AF9:AF19">SUM(AE9,AB9,AA9,Z9,Y9,X9,U9,T9,S9,R9,Q9,N9,M9,L9,K9,J9,G9,F9,E9,D9,C9)</f>
        <v>21</v>
      </c>
      <c r="AG9" s="353">
        <f aca="true" t="shared" si="1" ref="AG9:AG19">SUM(H9,I9,O9,P9,V9,W9,AC9,AD9)</f>
        <v>5</v>
      </c>
      <c r="AH9" s="354">
        <f aca="true" t="shared" si="2" ref="AH9:AH19">AF9*200+AG9*400</f>
        <v>6200</v>
      </c>
      <c r="AI9" s="77"/>
      <c r="AJ9" s="77"/>
      <c r="AK9" s="355"/>
      <c r="AL9" s="2">
        <v>181</v>
      </c>
      <c r="AN9" s="363" t="s">
        <v>240</v>
      </c>
      <c r="AO9" s="364">
        <f>SUM(AH7,AH8,AH9,AH10,AH11,AH12,AH13,AH17)</f>
        <v>48800</v>
      </c>
    </row>
    <row r="10" spans="1:41" ht="24" customHeight="1">
      <c r="A10" s="319">
        <v>5</v>
      </c>
      <c r="B10" s="359" t="e">
        <f>#REF!</f>
        <v>#REF!</v>
      </c>
      <c r="C10" s="198">
        <v>1</v>
      </c>
      <c r="D10" s="198">
        <v>1</v>
      </c>
      <c r="E10" s="198">
        <v>1</v>
      </c>
      <c r="F10" s="198">
        <v>1</v>
      </c>
      <c r="G10" s="198">
        <v>1</v>
      </c>
      <c r="H10" s="328">
        <v>1</v>
      </c>
      <c r="I10" s="333">
        <v>1</v>
      </c>
      <c r="J10" s="198">
        <v>1</v>
      </c>
      <c r="K10" s="198">
        <v>1</v>
      </c>
      <c r="L10" s="198">
        <v>1</v>
      </c>
      <c r="M10" s="198">
        <v>1</v>
      </c>
      <c r="N10" s="198">
        <v>1</v>
      </c>
      <c r="O10" s="199">
        <v>1</v>
      </c>
      <c r="P10" s="333">
        <v>1</v>
      </c>
      <c r="Q10" s="198">
        <v>1</v>
      </c>
      <c r="R10" s="198">
        <v>1</v>
      </c>
      <c r="S10" s="198">
        <v>1</v>
      </c>
      <c r="T10" s="198">
        <v>1</v>
      </c>
      <c r="U10" s="337">
        <v>1</v>
      </c>
      <c r="V10" s="197" t="s">
        <v>135</v>
      </c>
      <c r="W10" s="197" t="s">
        <v>135</v>
      </c>
      <c r="X10" s="339">
        <v>1</v>
      </c>
      <c r="Y10" s="198">
        <v>1</v>
      </c>
      <c r="Z10" s="198">
        <v>1</v>
      </c>
      <c r="AA10" s="198">
        <v>1</v>
      </c>
      <c r="AB10" s="198">
        <v>1</v>
      </c>
      <c r="AC10" s="328">
        <v>1</v>
      </c>
      <c r="AD10" s="333">
        <v>1</v>
      </c>
      <c r="AE10" s="198">
        <v>1</v>
      </c>
      <c r="AF10" s="202">
        <f t="shared" si="0"/>
        <v>21</v>
      </c>
      <c r="AG10" s="203">
        <f t="shared" si="1"/>
        <v>6</v>
      </c>
      <c r="AH10" s="204">
        <f t="shared" si="2"/>
        <v>6600</v>
      </c>
      <c r="AI10" s="13"/>
      <c r="AJ10" s="77"/>
      <c r="AK10" s="205"/>
      <c r="AL10" s="2">
        <v>181</v>
      </c>
      <c r="AN10" s="363" t="s">
        <v>241</v>
      </c>
      <c r="AO10" s="364">
        <f>SUM(AH15,AH16,AH14)</f>
        <v>19000</v>
      </c>
    </row>
    <row r="11" spans="1:41" ht="24" customHeight="1">
      <c r="A11" s="320">
        <v>6</v>
      </c>
      <c r="B11" s="359" t="e">
        <f>#REF!</f>
        <v>#REF!</v>
      </c>
      <c r="C11" s="198">
        <v>1</v>
      </c>
      <c r="D11" s="198">
        <v>1</v>
      </c>
      <c r="E11" s="198">
        <v>1</v>
      </c>
      <c r="F11" s="198">
        <v>1</v>
      </c>
      <c r="G11" s="198">
        <v>1</v>
      </c>
      <c r="H11" s="328">
        <v>1</v>
      </c>
      <c r="I11" s="333">
        <v>1</v>
      </c>
      <c r="J11" s="198">
        <v>1</v>
      </c>
      <c r="K11" s="198">
        <v>1</v>
      </c>
      <c r="L11" s="198">
        <v>1</v>
      </c>
      <c r="M11" s="197" t="s">
        <v>131</v>
      </c>
      <c r="N11" s="198">
        <v>1</v>
      </c>
      <c r="O11" s="328">
        <v>1</v>
      </c>
      <c r="P11" s="333">
        <v>1</v>
      </c>
      <c r="Q11" s="198">
        <v>1</v>
      </c>
      <c r="R11" s="198">
        <v>1</v>
      </c>
      <c r="S11" s="198">
        <v>1</v>
      </c>
      <c r="T11" s="198">
        <v>1</v>
      </c>
      <c r="U11" s="337">
        <v>1</v>
      </c>
      <c r="V11" s="197" t="s">
        <v>135</v>
      </c>
      <c r="W11" s="197" t="s">
        <v>135</v>
      </c>
      <c r="X11" s="339">
        <v>1</v>
      </c>
      <c r="Y11" s="198">
        <v>1</v>
      </c>
      <c r="Z11" s="198">
        <v>1</v>
      </c>
      <c r="AA11" s="197" t="s">
        <v>131</v>
      </c>
      <c r="AB11" s="198">
        <v>1</v>
      </c>
      <c r="AC11" s="328">
        <v>1</v>
      </c>
      <c r="AD11" s="333">
        <v>1</v>
      </c>
      <c r="AE11" s="198">
        <v>1</v>
      </c>
      <c r="AF11" s="202">
        <f t="shared" si="0"/>
        <v>19</v>
      </c>
      <c r="AG11" s="203">
        <f t="shared" si="1"/>
        <v>6</v>
      </c>
      <c r="AH11" s="204">
        <f t="shared" si="2"/>
        <v>6200</v>
      </c>
      <c r="AI11" s="13"/>
      <c r="AJ11" s="77"/>
      <c r="AK11" s="205"/>
      <c r="AL11" s="2">
        <v>181</v>
      </c>
      <c r="AN11" s="365" t="s">
        <v>10</v>
      </c>
      <c r="AO11" s="364">
        <f>SUM(AO8:AO10)</f>
        <v>84000</v>
      </c>
    </row>
    <row r="12" spans="1:38" ht="24" customHeight="1">
      <c r="A12" s="319">
        <v>7</v>
      </c>
      <c r="B12" s="359" t="e">
        <f>#REF!</f>
        <v>#REF!</v>
      </c>
      <c r="C12" s="198">
        <v>1</v>
      </c>
      <c r="D12" s="198">
        <v>1</v>
      </c>
      <c r="E12" s="198">
        <v>1</v>
      </c>
      <c r="F12" s="198">
        <v>1</v>
      </c>
      <c r="G12" s="198">
        <v>1</v>
      </c>
      <c r="H12" s="328">
        <v>1</v>
      </c>
      <c r="I12" s="333">
        <v>1</v>
      </c>
      <c r="J12" s="198">
        <v>1</v>
      </c>
      <c r="K12" s="198">
        <v>1</v>
      </c>
      <c r="L12" s="198">
        <v>1</v>
      </c>
      <c r="M12" s="198">
        <v>1</v>
      </c>
      <c r="N12" s="198">
        <v>1</v>
      </c>
      <c r="O12" s="328">
        <v>1</v>
      </c>
      <c r="P12" s="333">
        <v>1</v>
      </c>
      <c r="Q12" s="198">
        <v>1</v>
      </c>
      <c r="R12" s="198">
        <v>1</v>
      </c>
      <c r="S12" s="198">
        <v>1</v>
      </c>
      <c r="T12" s="198">
        <v>1</v>
      </c>
      <c r="U12" s="337">
        <v>1</v>
      </c>
      <c r="V12" s="197" t="s">
        <v>135</v>
      </c>
      <c r="W12" s="197" t="s">
        <v>135</v>
      </c>
      <c r="X12" s="339">
        <v>1</v>
      </c>
      <c r="Y12" s="198">
        <v>1</v>
      </c>
      <c r="Z12" s="198">
        <v>1</v>
      </c>
      <c r="AA12" s="198">
        <v>1</v>
      </c>
      <c r="AB12" s="198">
        <v>1</v>
      </c>
      <c r="AC12" s="328">
        <v>1</v>
      </c>
      <c r="AD12" s="333">
        <v>1</v>
      </c>
      <c r="AE12" s="198">
        <v>1</v>
      </c>
      <c r="AF12" s="202">
        <f t="shared" si="0"/>
        <v>21</v>
      </c>
      <c r="AG12" s="203">
        <f t="shared" si="1"/>
        <v>6</v>
      </c>
      <c r="AH12" s="204">
        <f t="shared" si="2"/>
        <v>6600</v>
      </c>
      <c r="AI12" s="13"/>
      <c r="AJ12" s="77"/>
      <c r="AK12" s="205"/>
      <c r="AL12" s="2">
        <v>181</v>
      </c>
    </row>
    <row r="13" spans="1:38" ht="24" customHeight="1">
      <c r="A13" s="320">
        <v>8</v>
      </c>
      <c r="B13" s="359" t="e">
        <f>#REF!</f>
        <v>#REF!</v>
      </c>
      <c r="C13" s="198">
        <v>1</v>
      </c>
      <c r="D13" s="198">
        <v>1</v>
      </c>
      <c r="E13" s="198">
        <v>1</v>
      </c>
      <c r="F13" s="198">
        <v>1</v>
      </c>
      <c r="G13" s="198">
        <v>1</v>
      </c>
      <c r="H13" s="328">
        <v>1</v>
      </c>
      <c r="I13" s="197" t="s">
        <v>131</v>
      </c>
      <c r="J13" s="198">
        <v>1</v>
      </c>
      <c r="K13" s="206" t="s">
        <v>132</v>
      </c>
      <c r="L13" s="198">
        <v>1</v>
      </c>
      <c r="M13" s="198">
        <v>1</v>
      </c>
      <c r="N13" s="198">
        <v>1</v>
      </c>
      <c r="O13" s="199">
        <v>1</v>
      </c>
      <c r="P13" s="333">
        <v>1</v>
      </c>
      <c r="Q13" s="198">
        <v>1</v>
      </c>
      <c r="R13" s="198">
        <v>1</v>
      </c>
      <c r="S13" s="198">
        <v>1</v>
      </c>
      <c r="T13" s="198">
        <v>1</v>
      </c>
      <c r="U13" s="337">
        <v>1</v>
      </c>
      <c r="V13" s="197" t="s">
        <v>135</v>
      </c>
      <c r="W13" s="197" t="s">
        <v>135</v>
      </c>
      <c r="X13" s="339">
        <v>1</v>
      </c>
      <c r="Y13" s="198">
        <v>1</v>
      </c>
      <c r="Z13" s="198">
        <v>1</v>
      </c>
      <c r="AA13" s="198">
        <v>1</v>
      </c>
      <c r="AB13" s="198">
        <v>1</v>
      </c>
      <c r="AC13" s="328">
        <v>1</v>
      </c>
      <c r="AD13" s="333">
        <v>1</v>
      </c>
      <c r="AE13" s="198">
        <v>1</v>
      </c>
      <c r="AF13" s="202">
        <f t="shared" si="0"/>
        <v>20</v>
      </c>
      <c r="AG13" s="203">
        <f t="shared" si="1"/>
        <v>5</v>
      </c>
      <c r="AH13" s="204">
        <f t="shared" si="2"/>
        <v>6000</v>
      </c>
      <c r="AI13" s="13"/>
      <c r="AJ13" s="77"/>
      <c r="AK13" s="205"/>
      <c r="AL13" s="2">
        <v>181</v>
      </c>
    </row>
    <row r="14" spans="1:38" ht="24" customHeight="1">
      <c r="A14" s="319">
        <v>9</v>
      </c>
      <c r="B14" s="359" t="e">
        <f>#REF!</f>
        <v>#REF!</v>
      </c>
      <c r="C14" s="198">
        <v>1</v>
      </c>
      <c r="D14" s="198">
        <v>1</v>
      </c>
      <c r="E14" s="198">
        <v>1</v>
      </c>
      <c r="F14" s="198">
        <v>1</v>
      </c>
      <c r="G14" s="198">
        <v>1</v>
      </c>
      <c r="H14" s="328">
        <v>1</v>
      </c>
      <c r="I14" s="333">
        <v>1</v>
      </c>
      <c r="J14" s="198">
        <v>1</v>
      </c>
      <c r="K14" s="198">
        <v>1</v>
      </c>
      <c r="L14" s="198">
        <v>1</v>
      </c>
      <c r="M14" s="198">
        <v>1</v>
      </c>
      <c r="N14" s="198">
        <v>1</v>
      </c>
      <c r="O14" s="197" t="s">
        <v>131</v>
      </c>
      <c r="P14" s="333">
        <v>1</v>
      </c>
      <c r="Q14" s="198">
        <v>1</v>
      </c>
      <c r="R14" s="198">
        <v>1</v>
      </c>
      <c r="S14" s="198">
        <v>1</v>
      </c>
      <c r="T14" s="198">
        <v>1</v>
      </c>
      <c r="U14" s="337">
        <v>1</v>
      </c>
      <c r="V14" s="197" t="s">
        <v>135</v>
      </c>
      <c r="W14" s="197" t="s">
        <v>135</v>
      </c>
      <c r="X14" s="339">
        <v>1</v>
      </c>
      <c r="Y14" s="198">
        <v>1</v>
      </c>
      <c r="Z14" s="198">
        <v>1</v>
      </c>
      <c r="AA14" s="198">
        <v>1</v>
      </c>
      <c r="AB14" s="198">
        <v>1</v>
      </c>
      <c r="AC14" s="328">
        <v>1</v>
      </c>
      <c r="AD14" s="333">
        <v>1</v>
      </c>
      <c r="AE14" s="198">
        <v>1</v>
      </c>
      <c r="AF14" s="202">
        <f t="shared" si="0"/>
        <v>21</v>
      </c>
      <c r="AG14" s="203">
        <f t="shared" si="1"/>
        <v>5</v>
      </c>
      <c r="AH14" s="204">
        <f t="shared" si="2"/>
        <v>6200</v>
      </c>
      <c r="AI14" s="13"/>
      <c r="AJ14" s="13"/>
      <c r="AK14" s="205"/>
      <c r="AL14" s="2">
        <v>182</v>
      </c>
    </row>
    <row r="15" spans="1:38" ht="24" customHeight="1">
      <c r="A15" s="320">
        <v>10</v>
      </c>
      <c r="B15" s="359" t="e">
        <f>#REF!</f>
        <v>#REF!</v>
      </c>
      <c r="C15" s="198">
        <v>1</v>
      </c>
      <c r="D15" s="198">
        <v>1</v>
      </c>
      <c r="E15" s="198">
        <v>1</v>
      </c>
      <c r="F15" s="198">
        <v>1</v>
      </c>
      <c r="G15" s="198">
        <v>1</v>
      </c>
      <c r="H15" s="328">
        <v>1</v>
      </c>
      <c r="I15" s="333">
        <v>1</v>
      </c>
      <c r="J15" s="198">
        <v>1</v>
      </c>
      <c r="K15" s="198">
        <v>1</v>
      </c>
      <c r="L15" s="198">
        <v>1</v>
      </c>
      <c r="M15" s="198">
        <v>1</v>
      </c>
      <c r="N15" s="198">
        <v>1</v>
      </c>
      <c r="O15" s="197" t="s">
        <v>131</v>
      </c>
      <c r="P15" s="333">
        <v>1</v>
      </c>
      <c r="Q15" s="198">
        <v>1</v>
      </c>
      <c r="R15" s="198">
        <v>1</v>
      </c>
      <c r="S15" s="198">
        <v>1</v>
      </c>
      <c r="T15" s="198">
        <v>1</v>
      </c>
      <c r="U15" s="337">
        <v>1</v>
      </c>
      <c r="V15" s="197" t="s">
        <v>135</v>
      </c>
      <c r="W15" s="197" t="s">
        <v>135</v>
      </c>
      <c r="X15" s="339">
        <v>1</v>
      </c>
      <c r="Y15" s="198">
        <v>1</v>
      </c>
      <c r="Z15" s="198">
        <v>1</v>
      </c>
      <c r="AA15" s="198">
        <v>1</v>
      </c>
      <c r="AB15" s="198">
        <v>1</v>
      </c>
      <c r="AC15" s="328">
        <v>1</v>
      </c>
      <c r="AD15" s="333">
        <v>1</v>
      </c>
      <c r="AE15" s="198">
        <v>1</v>
      </c>
      <c r="AF15" s="202">
        <f t="shared" si="0"/>
        <v>21</v>
      </c>
      <c r="AG15" s="203">
        <f t="shared" si="1"/>
        <v>5</v>
      </c>
      <c r="AH15" s="204">
        <f t="shared" si="2"/>
        <v>6200</v>
      </c>
      <c r="AI15" s="13"/>
      <c r="AJ15" s="13"/>
      <c r="AK15" s="205"/>
      <c r="AL15" s="2">
        <v>182</v>
      </c>
    </row>
    <row r="16" spans="1:38" ht="24" customHeight="1">
      <c r="A16" s="319">
        <v>11</v>
      </c>
      <c r="B16" s="359" t="e">
        <f>#REF!</f>
        <v>#REF!</v>
      </c>
      <c r="C16" s="198">
        <v>1</v>
      </c>
      <c r="D16" s="198">
        <v>1</v>
      </c>
      <c r="E16" s="198">
        <v>1</v>
      </c>
      <c r="F16" s="198">
        <v>1</v>
      </c>
      <c r="G16" s="198">
        <v>1</v>
      </c>
      <c r="H16" s="328">
        <v>1</v>
      </c>
      <c r="I16" s="333">
        <v>1</v>
      </c>
      <c r="J16" s="198">
        <v>1</v>
      </c>
      <c r="K16" s="198">
        <v>1</v>
      </c>
      <c r="L16" s="198">
        <v>1</v>
      </c>
      <c r="M16" s="198">
        <v>1</v>
      </c>
      <c r="N16" s="198">
        <v>1</v>
      </c>
      <c r="O16" s="328">
        <v>1</v>
      </c>
      <c r="P16" s="333">
        <v>1</v>
      </c>
      <c r="Q16" s="198">
        <v>1</v>
      </c>
      <c r="R16" s="198">
        <v>1</v>
      </c>
      <c r="S16" s="198">
        <v>1</v>
      </c>
      <c r="T16" s="198">
        <v>1</v>
      </c>
      <c r="U16" s="337">
        <v>1</v>
      </c>
      <c r="V16" s="197" t="s">
        <v>135</v>
      </c>
      <c r="W16" s="197" t="s">
        <v>135</v>
      </c>
      <c r="X16" s="339">
        <v>1</v>
      </c>
      <c r="Y16" s="198">
        <v>1</v>
      </c>
      <c r="Z16" s="198">
        <v>1</v>
      </c>
      <c r="AA16" s="198">
        <v>1</v>
      </c>
      <c r="AB16" s="198">
        <v>1</v>
      </c>
      <c r="AC16" s="328">
        <v>1</v>
      </c>
      <c r="AD16" s="333">
        <v>1</v>
      </c>
      <c r="AE16" s="198">
        <v>1</v>
      </c>
      <c r="AF16" s="202">
        <f t="shared" si="0"/>
        <v>21</v>
      </c>
      <c r="AG16" s="203">
        <f t="shared" si="1"/>
        <v>6</v>
      </c>
      <c r="AH16" s="204">
        <f t="shared" si="2"/>
        <v>6600</v>
      </c>
      <c r="AI16" s="13"/>
      <c r="AJ16" s="13"/>
      <c r="AK16" s="205"/>
      <c r="AL16" s="2">
        <v>182</v>
      </c>
    </row>
    <row r="17" spans="1:38" ht="24" customHeight="1">
      <c r="A17" s="320">
        <v>12</v>
      </c>
      <c r="B17" s="359" t="e">
        <f>#REF!</f>
        <v>#REF!</v>
      </c>
      <c r="C17" s="198">
        <v>1</v>
      </c>
      <c r="D17" s="198">
        <v>1</v>
      </c>
      <c r="E17" s="198">
        <v>1</v>
      </c>
      <c r="F17" s="198">
        <v>1</v>
      </c>
      <c r="G17" s="198">
        <v>1</v>
      </c>
      <c r="H17" s="328">
        <v>1</v>
      </c>
      <c r="I17" s="333">
        <v>1</v>
      </c>
      <c r="J17" s="198">
        <v>1</v>
      </c>
      <c r="K17" s="198">
        <v>1</v>
      </c>
      <c r="L17" s="198">
        <v>1</v>
      </c>
      <c r="M17" s="198">
        <v>1</v>
      </c>
      <c r="N17" s="198">
        <v>1</v>
      </c>
      <c r="O17" s="328">
        <v>1</v>
      </c>
      <c r="P17" s="333">
        <v>1</v>
      </c>
      <c r="Q17" s="198">
        <v>1</v>
      </c>
      <c r="R17" s="198">
        <v>1</v>
      </c>
      <c r="S17" s="198">
        <v>1</v>
      </c>
      <c r="T17" s="198">
        <v>1</v>
      </c>
      <c r="U17" s="337">
        <v>1</v>
      </c>
      <c r="V17" s="197" t="s">
        <v>135</v>
      </c>
      <c r="W17" s="197" t="s">
        <v>135</v>
      </c>
      <c r="X17" s="339">
        <v>1</v>
      </c>
      <c r="Y17" s="198">
        <v>1</v>
      </c>
      <c r="Z17" s="198">
        <v>1</v>
      </c>
      <c r="AA17" s="198">
        <v>1</v>
      </c>
      <c r="AB17" s="198">
        <v>1</v>
      </c>
      <c r="AC17" s="328">
        <v>1</v>
      </c>
      <c r="AD17" s="333">
        <v>1</v>
      </c>
      <c r="AE17" s="198">
        <v>1</v>
      </c>
      <c r="AF17" s="202">
        <f t="shared" si="0"/>
        <v>21</v>
      </c>
      <c r="AG17" s="203">
        <f t="shared" si="1"/>
        <v>6</v>
      </c>
      <c r="AH17" s="204">
        <f t="shared" si="2"/>
        <v>6600</v>
      </c>
      <c r="AI17" s="13"/>
      <c r="AJ17" s="13"/>
      <c r="AK17" s="205"/>
      <c r="AL17" s="2">
        <v>181</v>
      </c>
    </row>
    <row r="18" spans="1:38" ht="24" customHeight="1">
      <c r="A18" s="319">
        <v>13</v>
      </c>
      <c r="B18" s="361" t="e">
        <f>#REF!</f>
        <v>#REF!</v>
      </c>
      <c r="C18" s="198">
        <v>1</v>
      </c>
      <c r="D18" s="198">
        <v>1</v>
      </c>
      <c r="E18" s="198">
        <v>1</v>
      </c>
      <c r="F18" s="198">
        <v>1</v>
      </c>
      <c r="G18" s="197" t="s">
        <v>131</v>
      </c>
      <c r="H18" s="328">
        <v>1</v>
      </c>
      <c r="I18" s="333">
        <v>1</v>
      </c>
      <c r="J18" s="198">
        <v>1</v>
      </c>
      <c r="K18" s="198">
        <v>1</v>
      </c>
      <c r="L18" s="198">
        <v>1</v>
      </c>
      <c r="M18" s="198">
        <v>1</v>
      </c>
      <c r="N18" s="198">
        <v>1</v>
      </c>
      <c r="O18" s="328">
        <v>1</v>
      </c>
      <c r="P18" s="333">
        <v>1</v>
      </c>
      <c r="Q18" s="198">
        <v>1</v>
      </c>
      <c r="R18" s="198">
        <v>1</v>
      </c>
      <c r="S18" s="197" t="s">
        <v>131</v>
      </c>
      <c r="T18" s="198">
        <v>1</v>
      </c>
      <c r="U18" s="337">
        <v>1</v>
      </c>
      <c r="V18" s="197" t="s">
        <v>135</v>
      </c>
      <c r="W18" s="197" t="s">
        <v>135</v>
      </c>
      <c r="X18" s="339">
        <v>1</v>
      </c>
      <c r="Y18" s="198">
        <v>1</v>
      </c>
      <c r="Z18" s="198">
        <v>1</v>
      </c>
      <c r="AA18" s="198">
        <v>1</v>
      </c>
      <c r="AB18" s="198">
        <v>1</v>
      </c>
      <c r="AC18" s="328">
        <v>1</v>
      </c>
      <c r="AD18" s="333">
        <v>1</v>
      </c>
      <c r="AE18" s="197" t="s">
        <v>131</v>
      </c>
      <c r="AF18" s="202">
        <f t="shared" si="0"/>
        <v>18</v>
      </c>
      <c r="AG18" s="203">
        <f t="shared" si="1"/>
        <v>6</v>
      </c>
      <c r="AH18" s="204">
        <f t="shared" si="2"/>
        <v>6000</v>
      </c>
      <c r="AI18" s="321"/>
      <c r="AJ18" s="321"/>
      <c r="AK18" s="322"/>
      <c r="AL18" s="2">
        <v>161</v>
      </c>
    </row>
    <row r="19" spans="1:38" ht="24" customHeight="1">
      <c r="A19" s="320">
        <v>14</v>
      </c>
      <c r="B19" s="361" t="e">
        <f>#REF!</f>
        <v>#REF!</v>
      </c>
      <c r="C19" s="198">
        <v>1</v>
      </c>
      <c r="D19" s="198">
        <v>1</v>
      </c>
      <c r="E19" s="198">
        <v>1</v>
      </c>
      <c r="F19" s="198">
        <v>1</v>
      </c>
      <c r="G19" s="198">
        <v>1</v>
      </c>
      <c r="H19" s="328">
        <v>1</v>
      </c>
      <c r="I19" s="333">
        <v>1</v>
      </c>
      <c r="J19" s="198">
        <v>1</v>
      </c>
      <c r="K19" s="198">
        <v>1</v>
      </c>
      <c r="L19" s="198">
        <v>1</v>
      </c>
      <c r="M19" s="198">
        <v>1</v>
      </c>
      <c r="N19" s="198">
        <v>1</v>
      </c>
      <c r="O19" s="328">
        <v>1</v>
      </c>
      <c r="P19" s="333">
        <v>1</v>
      </c>
      <c r="Q19" s="198">
        <v>1</v>
      </c>
      <c r="R19" s="198">
        <v>1</v>
      </c>
      <c r="S19" s="198">
        <v>1</v>
      </c>
      <c r="T19" s="198">
        <v>1</v>
      </c>
      <c r="U19" s="337">
        <v>1</v>
      </c>
      <c r="V19" s="197" t="s">
        <v>135</v>
      </c>
      <c r="W19" s="197" t="s">
        <v>135</v>
      </c>
      <c r="X19" s="339">
        <v>1</v>
      </c>
      <c r="Y19" s="198">
        <v>1</v>
      </c>
      <c r="Z19" s="198">
        <v>1</v>
      </c>
      <c r="AA19" s="198">
        <v>1</v>
      </c>
      <c r="AB19" s="198">
        <v>1</v>
      </c>
      <c r="AC19" s="328">
        <v>1</v>
      </c>
      <c r="AD19" s="333">
        <v>1</v>
      </c>
      <c r="AE19" s="198">
        <v>1</v>
      </c>
      <c r="AF19" s="202">
        <f t="shared" si="0"/>
        <v>21</v>
      </c>
      <c r="AG19" s="203">
        <f t="shared" si="1"/>
        <v>6</v>
      </c>
      <c r="AH19" s="204">
        <f t="shared" si="2"/>
        <v>6600</v>
      </c>
      <c r="AI19" s="321"/>
      <c r="AJ19" s="321"/>
      <c r="AK19" s="322"/>
      <c r="AL19" s="2">
        <v>161</v>
      </c>
    </row>
    <row r="20" spans="1:37" ht="10.5" customHeight="1">
      <c r="A20" s="68"/>
      <c r="B20" s="362"/>
      <c r="C20" s="207"/>
      <c r="D20" s="207"/>
      <c r="E20" s="207"/>
      <c r="F20" s="207"/>
      <c r="G20" s="207"/>
      <c r="H20" s="330"/>
      <c r="I20" s="334"/>
      <c r="J20" s="207"/>
      <c r="K20" s="207"/>
      <c r="L20" s="207"/>
      <c r="M20" s="207"/>
      <c r="N20" s="207"/>
      <c r="O20" s="329"/>
      <c r="P20" s="335"/>
      <c r="Q20" s="210"/>
      <c r="R20" s="210"/>
      <c r="S20" s="210"/>
      <c r="T20" s="210"/>
      <c r="U20" s="338"/>
      <c r="V20" s="331"/>
      <c r="W20" s="334"/>
      <c r="X20" s="340"/>
      <c r="Y20" s="210"/>
      <c r="Z20" s="210"/>
      <c r="AA20" s="210"/>
      <c r="AB20" s="210"/>
      <c r="AC20" s="331"/>
      <c r="AD20" s="334"/>
      <c r="AE20" s="210"/>
      <c r="AF20" s="212"/>
      <c r="AG20" s="213"/>
      <c r="AH20" s="214"/>
      <c r="AI20" s="14"/>
      <c r="AJ20" s="14"/>
      <c r="AK20" s="14"/>
    </row>
    <row r="21" spans="3:34" ht="26.25" customHeight="1">
      <c r="C21" s="323"/>
      <c r="D21" s="323"/>
      <c r="E21" s="323"/>
      <c r="F21" s="323"/>
      <c r="G21" s="323"/>
      <c r="H21" s="153"/>
      <c r="I21" s="154"/>
      <c r="J21" s="323"/>
      <c r="K21" s="323"/>
      <c r="L21" s="323"/>
      <c r="M21" s="323"/>
      <c r="N21" s="323"/>
      <c r="O21" s="323"/>
      <c r="P21" s="323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366">
        <f>SUM(AF7:AF20)</f>
        <v>258</v>
      </c>
      <c r="AG21" s="367">
        <f>SUM(AG7:AG20)</f>
        <v>72</v>
      </c>
      <c r="AH21" s="368">
        <f>SUM(AH6:AH20)</f>
        <v>84000</v>
      </c>
    </row>
    <row r="22" spans="2:32" ht="26.25" customHeight="1">
      <c r="B22" s="280" t="s">
        <v>123</v>
      </c>
      <c r="C22" s="324"/>
      <c r="D22" s="324"/>
      <c r="E22" s="324"/>
      <c r="F22" s="651" t="str">
        <f>_xlfn.BAHTTEXT(AH21)</f>
        <v>แปดหมื่นสี่พันบาทถ้วน</v>
      </c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651"/>
      <c r="T22" s="147" t="s">
        <v>26</v>
      </c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</row>
    <row r="23" ht="26.25" customHeight="1">
      <c r="B23" s="280" t="s">
        <v>11</v>
      </c>
    </row>
    <row r="24" spans="1:26" ht="26.25" customHeight="1">
      <c r="A24" s="2" t="s">
        <v>12</v>
      </c>
      <c r="Z24" s="2" t="s">
        <v>129</v>
      </c>
    </row>
  </sheetData>
  <sheetProtection/>
  <mergeCells count="13">
    <mergeCell ref="AJ3:AJ5"/>
    <mergeCell ref="AK3:AK5"/>
    <mergeCell ref="AF4:AF5"/>
    <mergeCell ref="AG4:AG5"/>
    <mergeCell ref="F22:S22"/>
    <mergeCell ref="C3:AE3"/>
    <mergeCell ref="A1:AK1"/>
    <mergeCell ref="A2:AK2"/>
    <mergeCell ref="A3:A5"/>
    <mergeCell ref="B3:B5"/>
    <mergeCell ref="AF3:AG3"/>
    <mergeCell ref="AH3:AH5"/>
    <mergeCell ref="AI3:AI5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H61"/>
  <sheetViews>
    <sheetView zoomScalePageLayoutView="0" workbookViewId="0" topLeftCell="A4">
      <selection activeCell="B37" sqref="B37"/>
    </sheetView>
  </sheetViews>
  <sheetFormatPr defaultColWidth="9.140625" defaultRowHeight="12.75"/>
  <cols>
    <col min="1" max="1" width="3.8515625" style="55" customWidth="1"/>
    <col min="2" max="2" width="23.57421875" style="56" customWidth="1"/>
    <col min="3" max="3" width="20.140625" style="56" customWidth="1"/>
    <col min="4" max="4" width="15.421875" style="56" customWidth="1"/>
    <col min="5" max="5" width="11.140625" style="56" customWidth="1"/>
    <col min="6" max="6" width="8.8515625" style="56" customWidth="1"/>
    <col min="7" max="7" width="11.28125" style="56" customWidth="1"/>
    <col min="8" max="8" width="8.421875" style="56" customWidth="1"/>
    <col min="9" max="16384" width="9.140625" style="59" customWidth="1"/>
  </cols>
  <sheetData>
    <row r="1" spans="1:8" s="116" customFormat="1" ht="24" customHeight="1">
      <c r="A1" s="661" t="s">
        <v>38</v>
      </c>
      <c r="B1" s="661"/>
      <c r="C1" s="661"/>
      <c r="D1" s="661"/>
      <c r="E1" s="661"/>
      <c r="F1" s="661"/>
      <c r="G1" s="661"/>
      <c r="H1" s="661"/>
    </row>
    <row r="2" spans="1:8" s="116" customFormat="1" ht="24" customHeight="1">
      <c r="A2" s="695" t="s">
        <v>243</v>
      </c>
      <c r="B2" s="695"/>
      <c r="C2" s="695"/>
      <c r="D2" s="695"/>
      <c r="E2" s="695"/>
      <c r="F2" s="695"/>
      <c r="G2" s="695"/>
      <c r="H2" s="695"/>
    </row>
    <row r="3" spans="1:8" s="116" customFormat="1" ht="24" customHeight="1">
      <c r="A3" s="695" t="s">
        <v>246</v>
      </c>
      <c r="B3" s="695"/>
      <c r="C3" s="695"/>
      <c r="D3" s="695"/>
      <c r="E3" s="695"/>
      <c r="F3" s="695"/>
      <c r="G3" s="695"/>
      <c r="H3" s="695"/>
    </row>
    <row r="4" spans="1:8" s="116" customFormat="1" ht="24" customHeight="1">
      <c r="A4" s="695" t="s">
        <v>247</v>
      </c>
      <c r="B4" s="695"/>
      <c r="C4" s="695"/>
      <c r="D4" s="695"/>
      <c r="E4" s="695"/>
      <c r="F4" s="695"/>
      <c r="G4" s="695"/>
      <c r="H4" s="695"/>
    </row>
    <row r="5" spans="1:8" s="116" customFormat="1" ht="24" customHeight="1">
      <c r="A5" s="99"/>
      <c r="B5" s="3"/>
      <c r="C5" s="104" t="s">
        <v>39</v>
      </c>
      <c r="D5" s="117">
        <v>3600326944</v>
      </c>
      <c r="E5" s="99" t="s">
        <v>40</v>
      </c>
      <c r="F5" s="4">
        <v>2587</v>
      </c>
      <c r="G5" s="115" t="s">
        <v>120</v>
      </c>
      <c r="H5" s="3"/>
    </row>
    <row r="6" spans="1:8" s="26" customFormat="1" ht="26.25" customHeight="1" hidden="1">
      <c r="A6" s="25"/>
      <c r="B6" s="27"/>
      <c r="C6" s="28" t="s">
        <v>39</v>
      </c>
      <c r="D6" s="29"/>
      <c r="E6" s="25" t="s">
        <v>40</v>
      </c>
      <c r="F6" s="30"/>
      <c r="G6" s="31" t="s">
        <v>41</v>
      </c>
      <c r="H6" s="27"/>
    </row>
    <row r="7" spans="1:8" s="26" customFormat="1" ht="41.25" customHeight="1">
      <c r="A7" s="32" t="s">
        <v>28</v>
      </c>
      <c r="B7" s="32" t="s">
        <v>42</v>
      </c>
      <c r="C7" s="32" t="s">
        <v>43</v>
      </c>
      <c r="D7" s="32" t="s">
        <v>44</v>
      </c>
      <c r="E7" s="32" t="s">
        <v>45</v>
      </c>
      <c r="F7" s="32" t="s">
        <v>46</v>
      </c>
      <c r="G7" s="32" t="s">
        <v>47</v>
      </c>
      <c r="H7" s="33" t="s">
        <v>48</v>
      </c>
    </row>
    <row r="8" spans="1:8" s="26" customFormat="1" ht="29.25" customHeight="1" hidden="1">
      <c r="A8" s="24">
        <v>1</v>
      </c>
      <c r="B8" s="34" t="s">
        <v>49</v>
      </c>
      <c r="C8" s="35" t="s">
        <v>50</v>
      </c>
      <c r="D8" s="36" t="s">
        <v>51</v>
      </c>
      <c r="E8" s="37"/>
      <c r="F8" s="38">
        <f>E8/107</f>
        <v>0</v>
      </c>
      <c r="G8" s="39">
        <f aca="true" t="shared" si="0" ref="G8:G14">E8-F8</f>
        <v>0</v>
      </c>
      <c r="H8" s="24"/>
    </row>
    <row r="9" spans="1:8" s="26" customFormat="1" ht="27.75" customHeight="1" hidden="1">
      <c r="A9" s="34">
        <v>1</v>
      </c>
      <c r="B9" s="40" t="s">
        <v>52</v>
      </c>
      <c r="C9" s="35" t="s">
        <v>50</v>
      </c>
      <c r="D9" s="36" t="s">
        <v>51</v>
      </c>
      <c r="E9" s="37"/>
      <c r="F9" s="38">
        <f>E9/107</f>
        <v>0</v>
      </c>
      <c r="G9" s="41">
        <f t="shared" si="0"/>
        <v>0</v>
      </c>
      <c r="H9" s="24"/>
    </row>
    <row r="10" spans="1:8" s="26" customFormat="1" ht="27.75" customHeight="1" hidden="1">
      <c r="A10" s="42">
        <v>1</v>
      </c>
      <c r="B10" s="43" t="s">
        <v>53</v>
      </c>
      <c r="C10" s="35" t="s">
        <v>54</v>
      </c>
      <c r="D10" s="36" t="s">
        <v>51</v>
      </c>
      <c r="E10" s="39"/>
      <c r="F10" s="39"/>
      <c r="G10" s="39">
        <f t="shared" si="0"/>
        <v>0</v>
      </c>
      <c r="H10" s="44"/>
    </row>
    <row r="11" spans="1:8" s="26" customFormat="1" ht="27.75" customHeight="1" hidden="1">
      <c r="A11" s="42">
        <v>1</v>
      </c>
      <c r="B11" s="43" t="s">
        <v>52</v>
      </c>
      <c r="C11" s="35" t="s">
        <v>50</v>
      </c>
      <c r="D11" s="45" t="s">
        <v>55</v>
      </c>
      <c r="E11" s="39"/>
      <c r="F11" s="46">
        <f>E11/107</f>
        <v>0</v>
      </c>
      <c r="G11" s="41">
        <f t="shared" si="0"/>
        <v>0</v>
      </c>
      <c r="H11" s="47"/>
    </row>
    <row r="12" spans="1:8" s="26" customFormat="1" ht="27.75" customHeight="1" hidden="1">
      <c r="A12" s="42">
        <v>1</v>
      </c>
      <c r="B12" s="43" t="s">
        <v>56</v>
      </c>
      <c r="C12" s="35" t="s">
        <v>50</v>
      </c>
      <c r="D12" s="48" t="s">
        <v>51</v>
      </c>
      <c r="E12" s="41"/>
      <c r="F12" s="46">
        <f>E12/107</f>
        <v>0</v>
      </c>
      <c r="G12" s="41">
        <f t="shared" si="0"/>
        <v>0</v>
      </c>
      <c r="H12" s="47"/>
    </row>
    <row r="13" spans="1:8" s="26" customFormat="1" ht="24.75" customHeight="1" hidden="1">
      <c r="A13" s="49">
        <v>1</v>
      </c>
      <c r="B13" s="7" t="s">
        <v>57</v>
      </c>
      <c r="C13" s="50" t="s">
        <v>58</v>
      </c>
      <c r="D13" s="51" t="s">
        <v>51</v>
      </c>
      <c r="E13" s="52"/>
      <c r="F13" s="52">
        <f>E13/107</f>
        <v>0</v>
      </c>
      <c r="G13" s="52">
        <f t="shared" si="0"/>
        <v>0</v>
      </c>
      <c r="H13" s="53"/>
    </row>
    <row r="14" spans="1:8" s="26" customFormat="1" ht="24.75" customHeight="1" hidden="1">
      <c r="A14" s="60">
        <v>1</v>
      </c>
      <c r="B14" s="61" t="s">
        <v>59</v>
      </c>
      <c r="C14" s="62" t="s">
        <v>60</v>
      </c>
      <c r="D14" s="63"/>
      <c r="E14" s="64"/>
      <c r="F14" s="64">
        <v>0</v>
      </c>
      <c r="G14" s="64">
        <f t="shared" si="0"/>
        <v>0</v>
      </c>
      <c r="H14" s="65"/>
    </row>
    <row r="15" spans="1:8" s="26" customFormat="1" ht="22.5" customHeight="1" hidden="1">
      <c r="A15" s="76">
        <v>1</v>
      </c>
      <c r="B15" s="156" t="e">
        <f>'เบิก 26 พค.-1 มิย.57'!#REF!</f>
        <v>#REF!</v>
      </c>
      <c r="C15" s="54" t="s">
        <v>71</v>
      </c>
      <c r="D15" s="54" t="s">
        <v>106</v>
      </c>
      <c r="E15" s="78" t="e">
        <f>'เบิก 26 พค.-1 มิย.57'!#REF!</f>
        <v>#REF!</v>
      </c>
      <c r="F15" s="96"/>
      <c r="G15" s="96" t="e">
        <f>E15-F15</f>
        <v>#REF!</v>
      </c>
      <c r="H15" s="79"/>
    </row>
    <row r="16" spans="1:8" s="26" customFormat="1" ht="22.5" customHeight="1">
      <c r="A16" s="76">
        <v>1</v>
      </c>
      <c r="B16" s="13" t="e">
        <f>#REF!</f>
        <v>#REF!</v>
      </c>
      <c r="C16" s="54" t="s">
        <v>71</v>
      </c>
      <c r="D16" s="54" t="s">
        <v>106</v>
      </c>
      <c r="E16" s="78">
        <f>'เบิก 1-29 กย.57)'!AH6</f>
        <v>3600</v>
      </c>
      <c r="F16" s="97"/>
      <c r="G16" s="97">
        <f>E16-F16</f>
        <v>3600</v>
      </c>
      <c r="H16" s="160">
        <v>161</v>
      </c>
    </row>
    <row r="17" spans="1:8" s="26" customFormat="1" ht="22.5" customHeight="1">
      <c r="A17" s="76">
        <v>2</v>
      </c>
      <c r="B17" s="13" t="e">
        <f>#REF!</f>
        <v>#REF!</v>
      </c>
      <c r="C17" s="54" t="s">
        <v>242</v>
      </c>
      <c r="D17" s="54" t="s">
        <v>108</v>
      </c>
      <c r="E17" s="78">
        <f>'เบิก 1-29 กย.57)'!AH7</f>
        <v>4600</v>
      </c>
      <c r="F17" s="97"/>
      <c r="G17" s="97">
        <f>SUM(E17-F17)</f>
        <v>4600</v>
      </c>
      <c r="H17" s="160">
        <v>181</v>
      </c>
    </row>
    <row r="18" spans="1:8" s="26" customFormat="1" ht="22.5" customHeight="1">
      <c r="A18" s="54">
        <v>3</v>
      </c>
      <c r="B18" s="13" t="e">
        <f>#REF!</f>
        <v>#REF!</v>
      </c>
      <c r="C18" s="54" t="s">
        <v>88</v>
      </c>
      <c r="D18" s="54" t="s">
        <v>61</v>
      </c>
      <c r="E18" s="78">
        <f>'เบิก 1-29 กย.57)'!AH8</f>
        <v>6000</v>
      </c>
      <c r="F18" s="97"/>
      <c r="G18" s="97">
        <f aca="true" t="shared" si="1" ref="G18:G29">E18-F18</f>
        <v>6000</v>
      </c>
      <c r="H18" s="160">
        <v>181</v>
      </c>
    </row>
    <row r="19" spans="1:8" s="26" customFormat="1" ht="22.5" customHeight="1">
      <c r="A19" s="76">
        <v>4</v>
      </c>
      <c r="B19" s="13" t="e">
        <f>#REF!</f>
        <v>#REF!</v>
      </c>
      <c r="C19" s="54" t="s">
        <v>88</v>
      </c>
      <c r="D19" s="54" t="s">
        <v>75</v>
      </c>
      <c r="E19" s="78">
        <f>'เบิก 1-29 กย.57)'!AH9</f>
        <v>6200</v>
      </c>
      <c r="F19" s="97"/>
      <c r="G19" s="97">
        <f t="shared" si="1"/>
        <v>6200</v>
      </c>
      <c r="H19" s="160">
        <v>181</v>
      </c>
    </row>
    <row r="20" spans="1:8" s="26" customFormat="1" ht="22.5" customHeight="1">
      <c r="A20" s="54">
        <v>5</v>
      </c>
      <c r="B20" s="13" t="e">
        <f>#REF!</f>
        <v>#REF!</v>
      </c>
      <c r="C20" s="54" t="s">
        <v>88</v>
      </c>
      <c r="D20" s="54" t="s">
        <v>72</v>
      </c>
      <c r="E20" s="78">
        <f>'เบิก 1-29 กย.57)'!AH10</f>
        <v>6600</v>
      </c>
      <c r="F20" s="97"/>
      <c r="G20" s="97">
        <f t="shared" si="1"/>
        <v>6600</v>
      </c>
      <c r="H20" s="160">
        <v>181</v>
      </c>
    </row>
    <row r="21" spans="1:8" s="26" customFormat="1" ht="22.5" customHeight="1">
      <c r="A21" s="76">
        <v>6</v>
      </c>
      <c r="B21" s="13" t="e">
        <f>#REF!</f>
        <v>#REF!</v>
      </c>
      <c r="C21" s="54" t="s">
        <v>88</v>
      </c>
      <c r="D21" s="54" t="s">
        <v>77</v>
      </c>
      <c r="E21" s="78">
        <f>'เบิก 1-29 กย.57)'!AH11</f>
        <v>6200</v>
      </c>
      <c r="F21" s="97"/>
      <c r="G21" s="97">
        <f t="shared" si="1"/>
        <v>6200</v>
      </c>
      <c r="H21" s="160">
        <v>181</v>
      </c>
    </row>
    <row r="22" spans="1:8" s="26" customFormat="1" ht="22.5" customHeight="1">
      <c r="A22" s="54">
        <v>7</v>
      </c>
      <c r="B22" s="13" t="e">
        <f>#REF!</f>
        <v>#REF!</v>
      </c>
      <c r="C22" s="54" t="s">
        <v>88</v>
      </c>
      <c r="D22" s="54" t="s">
        <v>74</v>
      </c>
      <c r="E22" s="78">
        <f>'เบิก 1-29 กย.57)'!AH12</f>
        <v>6600</v>
      </c>
      <c r="F22" s="97"/>
      <c r="G22" s="97">
        <f t="shared" si="1"/>
        <v>6600</v>
      </c>
      <c r="H22" s="160">
        <v>181</v>
      </c>
    </row>
    <row r="23" spans="1:8" s="26" customFormat="1" ht="22.5" customHeight="1">
      <c r="A23" s="76">
        <v>8</v>
      </c>
      <c r="B23" s="13" t="e">
        <f>#REF!</f>
        <v>#REF!</v>
      </c>
      <c r="C23" s="54" t="s">
        <v>88</v>
      </c>
      <c r="D23" s="54" t="s">
        <v>73</v>
      </c>
      <c r="E23" s="78">
        <f>'เบิก 1-29 กย.57)'!AH13</f>
        <v>6000</v>
      </c>
      <c r="F23" s="97"/>
      <c r="G23" s="97">
        <f t="shared" si="1"/>
        <v>6000</v>
      </c>
      <c r="H23" s="160">
        <v>181</v>
      </c>
    </row>
    <row r="24" spans="1:8" s="26" customFormat="1" ht="22.5" customHeight="1">
      <c r="A24" s="54">
        <v>9</v>
      </c>
      <c r="B24" s="13" t="e">
        <f>#REF!</f>
        <v>#REF!</v>
      </c>
      <c r="C24" s="54" t="s">
        <v>88</v>
      </c>
      <c r="D24" s="54" t="s">
        <v>76</v>
      </c>
      <c r="E24" s="78">
        <f>'เบิก 1-29 กย.57)'!AH14</f>
        <v>6200</v>
      </c>
      <c r="F24" s="97"/>
      <c r="G24" s="97">
        <f t="shared" si="1"/>
        <v>6200</v>
      </c>
      <c r="H24" s="160">
        <v>182</v>
      </c>
    </row>
    <row r="25" spans="1:8" s="26" customFormat="1" ht="22.5" customHeight="1">
      <c r="A25" s="76">
        <v>10</v>
      </c>
      <c r="B25" s="13" t="e">
        <f>#REF!</f>
        <v>#REF!</v>
      </c>
      <c r="C25" s="54" t="s">
        <v>88</v>
      </c>
      <c r="D25" s="54" t="s">
        <v>109</v>
      </c>
      <c r="E25" s="78">
        <f>'เบิก 1-29 กย.57)'!AH15</f>
        <v>6200</v>
      </c>
      <c r="F25" s="97"/>
      <c r="G25" s="97">
        <f t="shared" si="1"/>
        <v>6200</v>
      </c>
      <c r="H25" s="160">
        <v>182</v>
      </c>
    </row>
    <row r="26" spans="1:8" s="26" customFormat="1" ht="22.5" customHeight="1">
      <c r="A26" s="54">
        <v>11</v>
      </c>
      <c r="B26" s="13" t="e">
        <f>#REF!</f>
        <v>#REF!</v>
      </c>
      <c r="C26" s="54" t="s">
        <v>88</v>
      </c>
      <c r="D26" s="158" t="s">
        <v>111</v>
      </c>
      <c r="E26" s="78">
        <f>'เบิก 1-29 กย.57)'!AH16</f>
        <v>6600</v>
      </c>
      <c r="F26" s="97"/>
      <c r="G26" s="97">
        <f t="shared" si="1"/>
        <v>6600</v>
      </c>
      <c r="H26" s="160">
        <v>182</v>
      </c>
    </row>
    <row r="27" spans="1:8" s="26" customFormat="1" ht="22.5" customHeight="1">
      <c r="A27" s="76">
        <v>12</v>
      </c>
      <c r="B27" s="13" t="e">
        <f>#REF!</f>
        <v>#REF!</v>
      </c>
      <c r="C27" s="54" t="s">
        <v>88</v>
      </c>
      <c r="D27" s="157" t="s">
        <v>110</v>
      </c>
      <c r="E27" s="78">
        <f>'เบิก 1-29 กย.57)'!AH17</f>
        <v>6600</v>
      </c>
      <c r="F27" s="132"/>
      <c r="G27" s="97">
        <f t="shared" si="1"/>
        <v>6600</v>
      </c>
      <c r="H27" s="160">
        <v>181</v>
      </c>
    </row>
    <row r="28" spans="1:8" s="26" customFormat="1" ht="22.5" customHeight="1">
      <c r="A28" s="54">
        <v>13</v>
      </c>
      <c r="B28" s="13" t="e">
        <f>'เบิก 1-29 กย.57)'!B18</f>
        <v>#REF!</v>
      </c>
      <c r="C28" s="54" t="s">
        <v>88</v>
      </c>
      <c r="D28" s="54" t="s">
        <v>235</v>
      </c>
      <c r="E28" s="78">
        <f>'เบิก 1-29 กย.57)'!AH18</f>
        <v>6000</v>
      </c>
      <c r="F28" s="165"/>
      <c r="G28" s="97">
        <f t="shared" si="1"/>
        <v>6000</v>
      </c>
      <c r="H28" s="325">
        <v>161</v>
      </c>
    </row>
    <row r="29" spans="1:8" s="26" customFormat="1" ht="22.5" customHeight="1">
      <c r="A29" s="76">
        <v>14</v>
      </c>
      <c r="B29" s="13" t="e">
        <f>'เบิก 1-29 กย.57)'!B19</f>
        <v>#REF!</v>
      </c>
      <c r="C29" s="54" t="s">
        <v>88</v>
      </c>
      <c r="D29" s="165" t="s">
        <v>236</v>
      </c>
      <c r="E29" s="78">
        <f>'เบิก 1-29 กย.57)'!AH19</f>
        <v>6600</v>
      </c>
      <c r="F29" s="165"/>
      <c r="G29" s="97">
        <f t="shared" si="1"/>
        <v>6600</v>
      </c>
      <c r="H29" s="325">
        <v>161</v>
      </c>
    </row>
    <row r="30" spans="1:8" s="26" customFormat="1" ht="5.25" customHeight="1">
      <c r="A30" s="68"/>
      <c r="B30" s="67"/>
      <c r="C30" s="68"/>
      <c r="D30" s="68"/>
      <c r="E30" s="68"/>
      <c r="F30" s="68"/>
      <c r="G30" s="68"/>
      <c r="H30" s="68"/>
    </row>
    <row r="31" spans="1:8" s="26" customFormat="1" ht="31.5" customHeight="1">
      <c r="A31" s="673" t="s">
        <v>27</v>
      </c>
      <c r="B31" s="674"/>
      <c r="C31" s="674"/>
      <c r="D31" s="675"/>
      <c r="E31" s="369">
        <f>SUM(E16:E30)</f>
        <v>84000</v>
      </c>
      <c r="F31" s="369"/>
      <c r="G31" s="369">
        <f>SUM(G16:G30)</f>
        <v>84000</v>
      </c>
      <c r="H31" s="66"/>
    </row>
    <row r="32" spans="1:8" s="26" customFormat="1" ht="24" customHeight="1">
      <c r="A32" s="55"/>
      <c r="B32" s="56"/>
      <c r="C32" s="56"/>
      <c r="D32" s="56"/>
      <c r="E32" s="57"/>
      <c r="F32" s="57"/>
      <c r="G32" s="57"/>
      <c r="H32" s="56"/>
    </row>
    <row r="33" spans="1:8" s="26" customFormat="1" ht="24" customHeight="1">
      <c r="A33" s="55"/>
      <c r="B33" s="56"/>
      <c r="C33" s="58" t="s">
        <v>32</v>
      </c>
      <c r="D33" s="56" t="s">
        <v>62</v>
      </c>
      <c r="E33" s="56" t="s">
        <v>63</v>
      </c>
      <c r="F33" s="56" t="s">
        <v>64</v>
      </c>
      <c r="G33" s="56"/>
      <c r="H33" s="56"/>
    </row>
    <row r="34" spans="1:8" s="26" customFormat="1" ht="24" customHeight="1">
      <c r="A34" s="55"/>
      <c r="B34" s="56"/>
      <c r="C34" s="56"/>
      <c r="D34" s="676" t="s">
        <v>65</v>
      </c>
      <c r="E34" s="676"/>
      <c r="F34" s="56"/>
      <c r="G34" s="56"/>
      <c r="H34" s="56"/>
    </row>
    <row r="35" spans="1:8" s="26" customFormat="1" ht="45.75" customHeight="1">
      <c r="A35" s="55"/>
      <c r="B35" s="56"/>
      <c r="C35" s="58" t="s">
        <v>32</v>
      </c>
      <c r="D35" s="56" t="s">
        <v>66</v>
      </c>
      <c r="E35" s="56"/>
      <c r="F35" s="56" t="s">
        <v>67</v>
      </c>
      <c r="G35" s="56"/>
      <c r="H35" s="56"/>
    </row>
    <row r="36" spans="1:8" s="26" customFormat="1" ht="24" customHeight="1">
      <c r="A36" s="55"/>
      <c r="B36" s="56"/>
      <c r="C36" s="56"/>
      <c r="D36" s="56" t="s">
        <v>68</v>
      </c>
      <c r="E36" s="56"/>
      <c r="F36" s="56"/>
      <c r="G36" s="56"/>
      <c r="H36" s="56"/>
    </row>
    <row r="37" spans="1:8" s="26" customFormat="1" ht="45.75" customHeight="1">
      <c r="A37" s="55"/>
      <c r="B37" s="56"/>
      <c r="C37" s="58" t="s">
        <v>32</v>
      </c>
      <c r="D37" s="56" t="s">
        <v>66</v>
      </c>
      <c r="E37" s="56"/>
      <c r="F37" s="56" t="s">
        <v>69</v>
      </c>
      <c r="G37" s="56"/>
      <c r="H37" s="56"/>
    </row>
    <row r="38" spans="1:8" s="26" customFormat="1" ht="24" customHeight="1">
      <c r="A38" s="55"/>
      <c r="B38" s="56"/>
      <c r="C38" s="56"/>
      <c r="D38" s="56" t="s">
        <v>68</v>
      </c>
      <c r="E38" s="56"/>
      <c r="F38" s="56"/>
      <c r="G38" s="56"/>
      <c r="H38" s="56"/>
    </row>
    <row r="39" spans="1:8" s="26" customFormat="1" ht="45" customHeight="1">
      <c r="A39" s="55"/>
      <c r="B39" s="56"/>
      <c r="C39" s="58" t="s">
        <v>32</v>
      </c>
      <c r="D39" s="56" t="s">
        <v>66</v>
      </c>
      <c r="E39" s="56"/>
      <c r="F39" s="56" t="s">
        <v>70</v>
      </c>
      <c r="G39" s="56"/>
      <c r="H39" s="56"/>
    </row>
    <row r="40" spans="1:8" s="26" customFormat="1" ht="24" customHeight="1">
      <c r="A40" s="55"/>
      <c r="B40" s="56"/>
      <c r="C40" s="56"/>
      <c r="D40" s="56" t="s">
        <v>68</v>
      </c>
      <c r="E40" s="56"/>
      <c r="F40" s="56"/>
      <c r="G40" s="56"/>
      <c r="H40" s="56"/>
    </row>
    <row r="41" spans="1:8" s="26" customFormat="1" ht="24" customHeight="1">
      <c r="A41" s="55"/>
      <c r="B41" s="56"/>
      <c r="C41" s="56"/>
      <c r="D41" s="56"/>
      <c r="E41" s="56"/>
      <c r="F41" s="56"/>
      <c r="G41" s="56"/>
      <c r="H41" s="56"/>
    </row>
    <row r="42" spans="1:8" s="26" customFormat="1" ht="24" customHeight="1">
      <c r="A42" s="55"/>
      <c r="B42" s="56"/>
      <c r="C42" s="56"/>
      <c r="D42" s="56"/>
      <c r="E42" s="56"/>
      <c r="F42" s="56"/>
      <c r="G42" s="56"/>
      <c r="H42" s="56"/>
    </row>
    <row r="43" spans="1:8" s="26" customFormat="1" ht="24" customHeight="1">
      <c r="A43" s="55"/>
      <c r="B43" s="56"/>
      <c r="C43" s="56"/>
      <c r="D43" s="56"/>
      <c r="E43" s="56"/>
      <c r="F43" s="56"/>
      <c r="G43" s="56"/>
      <c r="H43" s="56"/>
    </row>
    <row r="44" spans="1:8" s="26" customFormat="1" ht="24" customHeight="1">
      <c r="A44" s="55"/>
      <c r="B44" s="56"/>
      <c r="C44" s="56"/>
      <c r="D44" s="56"/>
      <c r="E44" s="56"/>
      <c r="F44" s="56"/>
      <c r="G44" s="56"/>
      <c r="H44" s="56"/>
    </row>
    <row r="45" spans="1:8" s="26" customFormat="1" ht="24" customHeight="1">
      <c r="A45" s="55"/>
      <c r="B45" s="56"/>
      <c r="C45" s="56"/>
      <c r="D45" s="56"/>
      <c r="E45" s="56"/>
      <c r="F45" s="56"/>
      <c r="G45" s="56"/>
      <c r="H45" s="56"/>
    </row>
    <row r="46" spans="1:8" s="26" customFormat="1" ht="24" customHeight="1">
      <c r="A46" s="55"/>
      <c r="B46" s="56"/>
      <c r="C46" s="56"/>
      <c r="D46" s="56"/>
      <c r="E46" s="56"/>
      <c r="F46" s="56"/>
      <c r="G46" s="56"/>
      <c r="H46" s="56"/>
    </row>
    <row r="47" spans="1:8" s="26" customFormat="1" ht="24" customHeight="1">
      <c r="A47" s="55"/>
      <c r="B47" s="56"/>
      <c r="C47" s="56"/>
      <c r="D47" s="56"/>
      <c r="E47" s="56"/>
      <c r="F47" s="56"/>
      <c r="G47" s="56"/>
      <c r="H47" s="56"/>
    </row>
    <row r="48" spans="1:8" s="26" customFormat="1" ht="24" customHeight="1">
      <c r="A48" s="55"/>
      <c r="B48" s="56"/>
      <c r="C48" s="56"/>
      <c r="D48" s="56"/>
      <c r="E48" s="56"/>
      <c r="F48" s="56"/>
      <c r="G48" s="56"/>
      <c r="H48" s="56"/>
    </row>
    <row r="49" spans="1:8" s="26" customFormat="1" ht="24" customHeight="1">
      <c r="A49" s="55"/>
      <c r="B49" s="56"/>
      <c r="C49" s="56"/>
      <c r="D49" s="56"/>
      <c r="E49" s="56"/>
      <c r="F49" s="56"/>
      <c r="G49" s="56"/>
      <c r="H49" s="56"/>
    </row>
    <row r="50" spans="1:8" s="26" customFormat="1" ht="24" customHeight="1">
      <c r="A50" s="55"/>
      <c r="B50" s="56"/>
      <c r="C50" s="56"/>
      <c r="D50" s="56"/>
      <c r="E50" s="56"/>
      <c r="F50" s="56"/>
      <c r="G50" s="56"/>
      <c r="H50" s="56"/>
    </row>
    <row r="51" spans="1:8" s="26" customFormat="1" ht="24" customHeight="1">
      <c r="A51" s="55"/>
      <c r="B51" s="56"/>
      <c r="C51" s="56"/>
      <c r="D51" s="56"/>
      <c r="E51" s="56"/>
      <c r="F51" s="56"/>
      <c r="G51" s="56"/>
      <c r="H51" s="56"/>
    </row>
    <row r="52" spans="1:8" s="26" customFormat="1" ht="24" customHeight="1">
      <c r="A52" s="55"/>
      <c r="B52" s="56"/>
      <c r="C52" s="56"/>
      <c r="D52" s="56"/>
      <c r="E52" s="56"/>
      <c r="F52" s="56"/>
      <c r="G52" s="56"/>
      <c r="H52" s="56"/>
    </row>
    <row r="53" spans="1:8" s="26" customFormat="1" ht="24" customHeight="1">
      <c r="A53" s="55"/>
      <c r="B53" s="56"/>
      <c r="C53" s="56"/>
      <c r="D53" s="56"/>
      <c r="E53" s="56"/>
      <c r="F53" s="56"/>
      <c r="G53" s="56"/>
      <c r="H53" s="56"/>
    </row>
    <row r="54" spans="1:8" s="26" customFormat="1" ht="24" customHeight="1">
      <c r="A54" s="55"/>
      <c r="B54" s="56"/>
      <c r="C54" s="56"/>
      <c r="D54" s="56"/>
      <c r="E54" s="56"/>
      <c r="F54" s="56"/>
      <c r="G54" s="56"/>
      <c r="H54" s="56"/>
    </row>
    <row r="55" spans="1:8" s="26" customFormat="1" ht="24" customHeight="1">
      <c r="A55" s="55"/>
      <c r="B55" s="56"/>
      <c r="C55" s="56"/>
      <c r="D55" s="56"/>
      <c r="E55" s="56"/>
      <c r="F55" s="56"/>
      <c r="G55" s="56"/>
      <c r="H55" s="56"/>
    </row>
    <row r="56" spans="1:8" s="26" customFormat="1" ht="24" customHeight="1">
      <c r="A56" s="55"/>
      <c r="B56" s="56"/>
      <c r="C56" s="56"/>
      <c r="D56" s="56"/>
      <c r="E56" s="56"/>
      <c r="F56" s="56"/>
      <c r="G56" s="56"/>
      <c r="H56" s="56"/>
    </row>
    <row r="57" spans="1:8" s="26" customFormat="1" ht="24" customHeight="1">
      <c r="A57" s="55"/>
      <c r="B57" s="56"/>
      <c r="C57" s="56"/>
      <c r="D57" s="56"/>
      <c r="E57" s="56"/>
      <c r="F57" s="56"/>
      <c r="G57" s="56"/>
      <c r="H57" s="56"/>
    </row>
    <row r="58" spans="1:8" s="26" customFormat="1" ht="24" customHeight="1">
      <c r="A58" s="55"/>
      <c r="B58" s="56"/>
      <c r="C58" s="56"/>
      <c r="D58" s="56"/>
      <c r="E58" s="56"/>
      <c r="F58" s="56"/>
      <c r="G58" s="56"/>
      <c r="H58" s="56"/>
    </row>
    <row r="59" spans="1:8" s="26" customFormat="1" ht="24" customHeight="1">
      <c r="A59" s="55"/>
      <c r="B59" s="56"/>
      <c r="C59" s="56"/>
      <c r="D59" s="56"/>
      <c r="E59" s="56"/>
      <c r="F59" s="56"/>
      <c r="G59" s="56"/>
      <c r="H59" s="56"/>
    </row>
    <row r="60" spans="1:8" s="26" customFormat="1" ht="24" customHeight="1">
      <c r="A60" s="55"/>
      <c r="B60" s="56"/>
      <c r="C60" s="56"/>
      <c r="D60" s="56"/>
      <c r="E60" s="56"/>
      <c r="F60" s="56"/>
      <c r="G60" s="56"/>
      <c r="H60" s="56"/>
    </row>
    <row r="61" spans="1:8" s="26" customFormat="1" ht="24" customHeight="1">
      <c r="A61" s="55"/>
      <c r="B61" s="56"/>
      <c r="C61" s="56"/>
      <c r="D61" s="56"/>
      <c r="E61" s="56"/>
      <c r="F61" s="56"/>
      <c r="G61" s="56"/>
      <c r="H61" s="56"/>
    </row>
  </sheetData>
  <sheetProtection/>
  <mergeCells count="6">
    <mergeCell ref="A1:H1"/>
    <mergeCell ref="A31:D31"/>
    <mergeCell ref="D34:E34"/>
    <mergeCell ref="A2:H2"/>
    <mergeCell ref="A3:H3"/>
    <mergeCell ref="A4:H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FFFF00"/>
  </sheetPr>
  <dimension ref="A1:AO21"/>
  <sheetViews>
    <sheetView zoomScalePageLayoutView="0" workbookViewId="0" topLeftCell="A1">
      <selection activeCell="AI18" sqref="AI18"/>
    </sheetView>
  </sheetViews>
  <sheetFormatPr defaultColWidth="9.140625" defaultRowHeight="26.25" customHeight="1"/>
  <cols>
    <col min="1" max="1" width="3.00390625" style="2" customWidth="1"/>
    <col min="2" max="2" width="20.28125" style="2" customWidth="1"/>
    <col min="3" max="14" width="2.28125" style="2" customWidth="1"/>
    <col min="15" max="15" width="2.28125" style="185" customWidth="1"/>
    <col min="16" max="16" width="2.28125" style="162" customWidth="1"/>
    <col min="17" max="20" width="2.28125" style="6" customWidth="1"/>
    <col min="21" max="21" width="2.28125" style="170" customWidth="1"/>
    <col min="22" max="22" width="2.28125" style="185" customWidth="1"/>
    <col min="23" max="23" width="2.28125" style="180" customWidth="1"/>
    <col min="24" max="27" width="2.28125" style="6" customWidth="1"/>
    <col min="28" max="29" width="2.28125" style="170" customWidth="1"/>
    <col min="30" max="30" width="2.28125" style="162" customWidth="1"/>
    <col min="31" max="31" width="2.28125" style="6" customWidth="1"/>
    <col min="32" max="32" width="5.8515625" style="6" customWidth="1"/>
    <col min="33" max="33" width="5.8515625" style="2" customWidth="1"/>
    <col min="34" max="34" width="8.57421875" style="2" customWidth="1"/>
    <col min="35" max="35" width="8.00390625" style="2" customWidth="1"/>
    <col min="36" max="36" width="12.7109375" style="2" customWidth="1"/>
    <col min="37" max="37" width="7.7109375" style="2" customWidth="1"/>
    <col min="38" max="38" width="11.00390625" style="2" hidden="1" customWidth="1"/>
    <col min="39" max="16384" width="9.140625" style="2" customWidth="1"/>
  </cols>
  <sheetData>
    <row r="1" spans="1:37" s="1" customFormat="1" ht="26.25" customHeight="1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</row>
    <row r="2" spans="1:37" s="1" customFormat="1" ht="26.25" customHeight="1">
      <c r="A2" s="653" t="s">
        <v>272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  <c r="AK2" s="653"/>
    </row>
    <row r="3" spans="1:37" ht="26.25" customHeight="1">
      <c r="A3" s="647" t="s">
        <v>1</v>
      </c>
      <c r="B3" s="656" t="s">
        <v>2</v>
      </c>
      <c r="C3" s="697" t="s">
        <v>37</v>
      </c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9"/>
      <c r="AF3" s="660" t="s">
        <v>3</v>
      </c>
      <c r="AG3" s="660"/>
      <c r="AH3" s="647" t="s">
        <v>6</v>
      </c>
      <c r="AI3" s="647" t="s">
        <v>7</v>
      </c>
      <c r="AJ3" s="647" t="s">
        <v>8</v>
      </c>
      <c r="AK3" s="647" t="s">
        <v>9</v>
      </c>
    </row>
    <row r="4" spans="1:37" ht="26.25" customHeight="1">
      <c r="A4" s="647"/>
      <c r="B4" s="656"/>
      <c r="C4" s="412">
        <v>3</v>
      </c>
      <c r="D4" s="412">
        <v>4</v>
      </c>
      <c r="E4" s="412">
        <v>5</v>
      </c>
      <c r="F4" s="412">
        <v>6</v>
      </c>
      <c r="G4" s="412">
        <v>7</v>
      </c>
      <c r="H4" s="420">
        <v>8</v>
      </c>
      <c r="I4" s="421">
        <v>9</v>
      </c>
      <c r="J4" s="412">
        <v>10</v>
      </c>
      <c r="K4" s="412">
        <v>11</v>
      </c>
      <c r="L4" s="421">
        <v>12</v>
      </c>
      <c r="M4" s="412">
        <v>13</v>
      </c>
      <c r="N4" s="412">
        <v>14</v>
      </c>
      <c r="O4" s="326">
        <v>15</v>
      </c>
      <c r="P4" s="336">
        <v>16</v>
      </c>
      <c r="Q4" s="317">
        <v>17</v>
      </c>
      <c r="R4" s="317">
        <v>18</v>
      </c>
      <c r="S4" s="317">
        <v>19</v>
      </c>
      <c r="T4" s="317">
        <v>20</v>
      </c>
      <c r="U4" s="317">
        <v>21</v>
      </c>
      <c r="V4" s="422">
        <v>22</v>
      </c>
      <c r="W4" s="336">
        <v>23</v>
      </c>
      <c r="X4" s="317">
        <v>24</v>
      </c>
      <c r="Y4" s="317">
        <v>25</v>
      </c>
      <c r="Z4" s="317">
        <v>26</v>
      </c>
      <c r="AA4" s="317">
        <v>27</v>
      </c>
      <c r="AB4" s="317">
        <v>28</v>
      </c>
      <c r="AC4" s="422">
        <v>29</v>
      </c>
      <c r="AD4" s="336">
        <v>30</v>
      </c>
      <c r="AE4" s="317">
        <v>31</v>
      </c>
      <c r="AF4" s="700" t="s">
        <v>4</v>
      </c>
      <c r="AG4" s="691" t="s">
        <v>5</v>
      </c>
      <c r="AH4" s="647"/>
      <c r="AI4" s="647"/>
      <c r="AJ4" s="647"/>
      <c r="AK4" s="647"/>
    </row>
    <row r="5" spans="1:37" ht="26.25" customHeight="1">
      <c r="A5" s="703"/>
      <c r="B5" s="656"/>
      <c r="C5" s="155" t="s">
        <v>22</v>
      </c>
      <c r="D5" s="155" t="s">
        <v>126</v>
      </c>
      <c r="E5" s="155" t="s">
        <v>23</v>
      </c>
      <c r="F5" s="317" t="s">
        <v>24</v>
      </c>
      <c r="G5" s="155" t="s">
        <v>25</v>
      </c>
      <c r="H5" s="370" t="s">
        <v>21</v>
      </c>
      <c r="I5" s="371" t="s">
        <v>29</v>
      </c>
      <c r="J5" s="155" t="s">
        <v>22</v>
      </c>
      <c r="K5" s="155" t="s">
        <v>126</v>
      </c>
      <c r="L5" s="433" t="s">
        <v>23</v>
      </c>
      <c r="M5" s="155" t="s">
        <v>24</v>
      </c>
      <c r="N5" s="155" t="s">
        <v>25</v>
      </c>
      <c r="O5" s="370" t="s">
        <v>21</v>
      </c>
      <c r="P5" s="371" t="s">
        <v>29</v>
      </c>
      <c r="Q5" s="155" t="s">
        <v>22</v>
      </c>
      <c r="R5" s="155" t="s">
        <v>126</v>
      </c>
      <c r="S5" s="155" t="s">
        <v>23</v>
      </c>
      <c r="T5" s="317" t="s">
        <v>24</v>
      </c>
      <c r="U5" s="155" t="s">
        <v>25</v>
      </c>
      <c r="V5" s="370" t="s">
        <v>21</v>
      </c>
      <c r="W5" s="371" t="s">
        <v>29</v>
      </c>
      <c r="X5" s="155" t="s">
        <v>22</v>
      </c>
      <c r="Y5" s="155" t="s">
        <v>126</v>
      </c>
      <c r="Z5" s="155" t="s">
        <v>23</v>
      </c>
      <c r="AA5" s="155" t="s">
        <v>24</v>
      </c>
      <c r="AB5" s="155" t="s">
        <v>25</v>
      </c>
      <c r="AC5" s="370" t="s">
        <v>21</v>
      </c>
      <c r="AD5" s="371" t="s">
        <v>29</v>
      </c>
      <c r="AE5" s="155" t="s">
        <v>22</v>
      </c>
      <c r="AF5" s="701"/>
      <c r="AG5" s="702"/>
      <c r="AH5" s="647"/>
      <c r="AI5" s="647"/>
      <c r="AJ5" s="647"/>
      <c r="AK5" s="647"/>
    </row>
    <row r="6" spans="1:41" ht="26.25" customHeight="1">
      <c r="A6" s="426">
        <v>1</v>
      </c>
      <c r="B6" s="427" t="e">
        <f>#REF!</f>
        <v>#REF!</v>
      </c>
      <c r="C6" s="347">
        <v>1</v>
      </c>
      <c r="D6" s="347">
        <v>1</v>
      </c>
      <c r="E6" s="347">
        <v>1</v>
      </c>
      <c r="F6" s="347">
        <v>1</v>
      </c>
      <c r="G6" s="347">
        <v>1</v>
      </c>
      <c r="H6" s="349">
        <v>1</v>
      </c>
      <c r="I6" s="428">
        <v>1</v>
      </c>
      <c r="J6" s="347">
        <v>1</v>
      </c>
      <c r="K6" s="347">
        <v>1</v>
      </c>
      <c r="L6" s="429">
        <v>1</v>
      </c>
      <c r="M6" s="347">
        <v>1</v>
      </c>
      <c r="N6" s="347">
        <v>1</v>
      </c>
      <c r="O6" s="349">
        <v>1</v>
      </c>
      <c r="P6" s="428">
        <v>1</v>
      </c>
      <c r="Q6" s="347">
        <v>1</v>
      </c>
      <c r="R6" s="347">
        <v>1</v>
      </c>
      <c r="S6" s="347">
        <v>1</v>
      </c>
      <c r="T6" s="425" t="s">
        <v>132</v>
      </c>
      <c r="U6" s="425" t="s">
        <v>132</v>
      </c>
      <c r="V6" s="430">
        <v>1</v>
      </c>
      <c r="W6" s="428">
        <v>1</v>
      </c>
      <c r="X6" s="347">
        <v>1</v>
      </c>
      <c r="Y6" s="347">
        <v>1</v>
      </c>
      <c r="Z6" s="347">
        <v>1</v>
      </c>
      <c r="AA6" s="347">
        <v>1</v>
      </c>
      <c r="AB6" s="347">
        <v>1</v>
      </c>
      <c r="AC6" s="430">
        <v>1</v>
      </c>
      <c r="AD6" s="428">
        <v>1</v>
      </c>
      <c r="AE6" s="347">
        <v>1</v>
      </c>
      <c r="AF6" s="352">
        <f>SUM(AE6,AB6,AA6,Z6,Y6,X6,U6,T6,S6,R6,Q6,N6,M6,K6,J6,G6,F6,E6,D6,C6)</f>
        <v>18</v>
      </c>
      <c r="AG6" s="353">
        <f>SUM(AD6,AC6,W6,V6,P6,O6,I6,H6,L6)</f>
        <v>9</v>
      </c>
      <c r="AH6" s="354">
        <f>AF6*200+AG6*400</f>
        <v>7200</v>
      </c>
      <c r="AI6" s="431"/>
      <c r="AJ6" s="432"/>
      <c r="AK6" s="680" t="s">
        <v>273</v>
      </c>
      <c r="AL6" s="2">
        <v>181</v>
      </c>
      <c r="AN6" s="2">
        <v>181</v>
      </c>
      <c r="AO6" s="411">
        <f>SUM(AH6,AH7,AH8,AH9,AH10,AH11,AH12,AH16)</f>
        <v>56800</v>
      </c>
    </row>
    <row r="7" spans="1:40" ht="26.25" customHeight="1">
      <c r="A7" s="160">
        <v>2</v>
      </c>
      <c r="B7" s="391" t="e">
        <f>#REF!</f>
        <v>#REF!</v>
      </c>
      <c r="C7" s="198">
        <v>1</v>
      </c>
      <c r="D7" s="198">
        <v>1</v>
      </c>
      <c r="E7" s="198">
        <v>1</v>
      </c>
      <c r="F7" s="198">
        <v>1</v>
      </c>
      <c r="G7" s="198">
        <v>1</v>
      </c>
      <c r="H7" s="328">
        <v>1</v>
      </c>
      <c r="I7" s="415">
        <v>1</v>
      </c>
      <c r="J7" s="198">
        <v>1</v>
      </c>
      <c r="K7" s="198">
        <v>1</v>
      </c>
      <c r="L7" s="418">
        <v>1</v>
      </c>
      <c r="M7" s="198">
        <v>1</v>
      </c>
      <c r="N7" s="198">
        <v>1</v>
      </c>
      <c r="O7" s="328">
        <v>1</v>
      </c>
      <c r="P7" s="415">
        <v>1</v>
      </c>
      <c r="Q7" s="198">
        <v>1</v>
      </c>
      <c r="R7" s="198">
        <v>1</v>
      </c>
      <c r="S7" s="198">
        <v>1</v>
      </c>
      <c r="T7" s="198">
        <v>1</v>
      </c>
      <c r="U7" s="198">
        <v>1</v>
      </c>
      <c r="V7" s="413">
        <v>1</v>
      </c>
      <c r="W7" s="415">
        <v>1</v>
      </c>
      <c r="X7" s="198">
        <v>1</v>
      </c>
      <c r="Y7" s="198">
        <v>1</v>
      </c>
      <c r="Z7" s="198">
        <v>1</v>
      </c>
      <c r="AA7" s="425" t="s">
        <v>135</v>
      </c>
      <c r="AB7" s="425" t="s">
        <v>135</v>
      </c>
      <c r="AC7" s="425" t="s">
        <v>135</v>
      </c>
      <c r="AD7" s="425" t="s">
        <v>135</v>
      </c>
      <c r="AE7" s="198">
        <v>1</v>
      </c>
      <c r="AF7" s="202">
        <f>SUM(AE7,AB7,AA7,Z7,Y7,X7,U7,T7,S7,R7,Q7,N7,M7,K7,J7,G7,F7,E7,D7,C7)</f>
        <v>18</v>
      </c>
      <c r="AG7" s="203">
        <f>SUM(AD7,AC7,W7,V7,P7,O7,L7,I7,H7)</f>
        <v>7</v>
      </c>
      <c r="AH7" s="204">
        <f aca="true" t="shared" si="0" ref="AH7:AH16">AF7*200+AG7*400</f>
        <v>6400</v>
      </c>
      <c r="AI7" s="13"/>
      <c r="AJ7" s="13"/>
      <c r="AK7" s="681"/>
      <c r="AL7" s="2">
        <v>181</v>
      </c>
      <c r="AN7" s="2">
        <v>181</v>
      </c>
    </row>
    <row r="8" spans="1:40" ht="26.25" customHeight="1">
      <c r="A8" s="423">
        <v>3</v>
      </c>
      <c r="B8" s="391" t="e">
        <f>#REF!</f>
        <v>#REF!</v>
      </c>
      <c r="C8" s="198">
        <v>1</v>
      </c>
      <c r="D8" s="198">
        <v>1</v>
      </c>
      <c r="E8" s="198">
        <v>1</v>
      </c>
      <c r="F8" s="198">
        <v>1</v>
      </c>
      <c r="G8" s="198">
        <v>1</v>
      </c>
      <c r="H8" s="328">
        <v>1</v>
      </c>
      <c r="I8" s="415">
        <v>1</v>
      </c>
      <c r="J8" s="198">
        <v>1</v>
      </c>
      <c r="K8" s="198">
        <v>1</v>
      </c>
      <c r="L8" s="418">
        <v>1</v>
      </c>
      <c r="M8" s="198">
        <v>1</v>
      </c>
      <c r="N8" s="201">
        <v>1</v>
      </c>
      <c r="O8" s="328">
        <v>1</v>
      </c>
      <c r="P8" s="415">
        <v>1</v>
      </c>
      <c r="Q8" s="198">
        <v>1</v>
      </c>
      <c r="R8" s="198">
        <v>1</v>
      </c>
      <c r="S8" s="198">
        <v>1</v>
      </c>
      <c r="T8" s="198">
        <v>1</v>
      </c>
      <c r="U8" s="198">
        <v>1</v>
      </c>
      <c r="V8" s="328">
        <v>1</v>
      </c>
      <c r="W8" s="415">
        <v>1</v>
      </c>
      <c r="X8" s="198">
        <v>1</v>
      </c>
      <c r="Y8" s="198">
        <v>1</v>
      </c>
      <c r="Z8" s="198">
        <v>1</v>
      </c>
      <c r="AA8" s="198">
        <v>1</v>
      </c>
      <c r="AB8" s="198">
        <v>1</v>
      </c>
      <c r="AC8" s="425" t="s">
        <v>131</v>
      </c>
      <c r="AD8" s="415">
        <v>1</v>
      </c>
      <c r="AE8" s="198">
        <v>1</v>
      </c>
      <c r="AF8" s="202">
        <f aca="true" t="shared" si="1" ref="AF8:AF16">SUM(AE8,AB8,AA8,Z8,Y8,X8,U8,T8,S8,R8,Q8,N8,M8,K8,J8,G8,F8,E8,D8,C8)</f>
        <v>20</v>
      </c>
      <c r="AG8" s="203">
        <f aca="true" t="shared" si="2" ref="AG8:AG16">SUM(AD8,AC8,W8,V8,P8,O8,L8,I8,H8)</f>
        <v>8</v>
      </c>
      <c r="AH8" s="204">
        <f t="shared" si="0"/>
        <v>7200</v>
      </c>
      <c r="AI8" s="13"/>
      <c r="AJ8" s="13"/>
      <c r="AK8" s="681"/>
      <c r="AL8" s="2">
        <v>181</v>
      </c>
      <c r="AN8" s="2">
        <v>181</v>
      </c>
    </row>
    <row r="9" spans="1:40" ht="26.25" customHeight="1">
      <c r="A9" s="160">
        <v>4</v>
      </c>
      <c r="B9" s="391" t="e">
        <f>#REF!</f>
        <v>#REF!</v>
      </c>
      <c r="C9" s="198">
        <v>1</v>
      </c>
      <c r="D9" s="198">
        <v>1</v>
      </c>
      <c r="E9" s="198">
        <v>1</v>
      </c>
      <c r="F9" s="198">
        <v>1</v>
      </c>
      <c r="G9" s="198">
        <v>1</v>
      </c>
      <c r="H9" s="328">
        <v>1</v>
      </c>
      <c r="I9" s="415">
        <v>1</v>
      </c>
      <c r="J9" s="198">
        <v>1</v>
      </c>
      <c r="K9" s="198">
        <v>1</v>
      </c>
      <c r="L9" s="418">
        <v>1</v>
      </c>
      <c r="M9" s="198">
        <v>1</v>
      </c>
      <c r="N9" s="201">
        <v>1</v>
      </c>
      <c r="O9" s="328">
        <v>1</v>
      </c>
      <c r="P9" s="415">
        <v>1</v>
      </c>
      <c r="Q9" s="198">
        <v>1</v>
      </c>
      <c r="R9" s="198">
        <v>1</v>
      </c>
      <c r="S9" s="198">
        <v>1</v>
      </c>
      <c r="T9" s="198">
        <v>1</v>
      </c>
      <c r="U9" s="198">
        <v>1</v>
      </c>
      <c r="V9" s="328">
        <v>1</v>
      </c>
      <c r="W9" s="415">
        <v>1</v>
      </c>
      <c r="X9" s="198">
        <v>1</v>
      </c>
      <c r="Y9" s="198">
        <v>1</v>
      </c>
      <c r="Z9" s="198">
        <v>1</v>
      </c>
      <c r="AA9" s="198">
        <v>1</v>
      </c>
      <c r="AB9" s="198">
        <v>1</v>
      </c>
      <c r="AC9" s="328">
        <v>1</v>
      </c>
      <c r="AD9" s="415">
        <v>1</v>
      </c>
      <c r="AE9" s="198">
        <v>1</v>
      </c>
      <c r="AF9" s="202">
        <f t="shared" si="1"/>
        <v>20</v>
      </c>
      <c r="AG9" s="203">
        <f t="shared" si="2"/>
        <v>9</v>
      </c>
      <c r="AH9" s="204">
        <f t="shared" si="0"/>
        <v>7600</v>
      </c>
      <c r="AI9" s="13"/>
      <c r="AJ9" s="13"/>
      <c r="AK9" s="681"/>
      <c r="AL9" s="2">
        <v>181</v>
      </c>
      <c r="AN9" s="2">
        <v>181</v>
      </c>
    </row>
    <row r="10" spans="1:40" ht="26.25" customHeight="1">
      <c r="A10" s="423">
        <v>5</v>
      </c>
      <c r="B10" s="391" t="e">
        <f>#REF!</f>
        <v>#REF!</v>
      </c>
      <c r="C10" s="425" t="s">
        <v>131</v>
      </c>
      <c r="D10" s="198">
        <v>1</v>
      </c>
      <c r="E10" s="198">
        <v>1</v>
      </c>
      <c r="F10" s="198">
        <v>1</v>
      </c>
      <c r="G10" s="198">
        <v>1</v>
      </c>
      <c r="H10" s="328">
        <v>1</v>
      </c>
      <c r="I10" s="415">
        <v>1</v>
      </c>
      <c r="J10" s="198">
        <v>1</v>
      </c>
      <c r="K10" s="198">
        <v>1</v>
      </c>
      <c r="L10" s="418">
        <v>1</v>
      </c>
      <c r="M10" s="198">
        <v>1</v>
      </c>
      <c r="N10" s="201">
        <v>1</v>
      </c>
      <c r="O10" s="328">
        <v>1</v>
      </c>
      <c r="P10" s="415">
        <v>1</v>
      </c>
      <c r="Q10" s="198">
        <v>1</v>
      </c>
      <c r="R10" s="198">
        <v>1</v>
      </c>
      <c r="S10" s="198">
        <v>1</v>
      </c>
      <c r="T10" s="198">
        <v>1</v>
      </c>
      <c r="U10" s="198">
        <v>1</v>
      </c>
      <c r="V10" s="328">
        <v>1</v>
      </c>
      <c r="W10" s="415">
        <v>1</v>
      </c>
      <c r="X10" s="198">
        <v>1</v>
      </c>
      <c r="Y10" s="198">
        <v>1</v>
      </c>
      <c r="Z10" s="198">
        <v>1</v>
      </c>
      <c r="AA10" s="198">
        <v>1</v>
      </c>
      <c r="AB10" s="198">
        <v>1</v>
      </c>
      <c r="AC10" s="328">
        <v>1</v>
      </c>
      <c r="AD10" s="415">
        <v>1</v>
      </c>
      <c r="AE10" s="198">
        <v>1</v>
      </c>
      <c r="AF10" s="202">
        <f t="shared" si="1"/>
        <v>19</v>
      </c>
      <c r="AG10" s="203">
        <f t="shared" si="2"/>
        <v>9</v>
      </c>
      <c r="AH10" s="204">
        <f t="shared" si="0"/>
        <v>7400</v>
      </c>
      <c r="AI10" s="13"/>
      <c r="AJ10" s="13"/>
      <c r="AK10" s="681"/>
      <c r="AL10" s="2">
        <v>181</v>
      </c>
      <c r="AN10" s="2">
        <v>181</v>
      </c>
    </row>
    <row r="11" spans="1:40" ht="26.25" customHeight="1">
      <c r="A11" s="160">
        <v>6</v>
      </c>
      <c r="B11" s="391" t="e">
        <f>#REF!</f>
        <v>#REF!</v>
      </c>
      <c r="C11" s="198">
        <v>1</v>
      </c>
      <c r="D11" s="198">
        <v>1</v>
      </c>
      <c r="E11" s="198">
        <v>1</v>
      </c>
      <c r="F11" s="198">
        <v>1</v>
      </c>
      <c r="G11" s="198">
        <v>1</v>
      </c>
      <c r="H11" s="328">
        <v>1</v>
      </c>
      <c r="I11" s="415">
        <v>1</v>
      </c>
      <c r="J11" s="198">
        <v>1</v>
      </c>
      <c r="K11" s="198">
        <v>1</v>
      </c>
      <c r="L11" s="418">
        <v>1</v>
      </c>
      <c r="M11" s="198">
        <v>1</v>
      </c>
      <c r="N11" s="201">
        <v>1</v>
      </c>
      <c r="O11" s="328">
        <v>1</v>
      </c>
      <c r="P11" s="415">
        <v>1</v>
      </c>
      <c r="Q11" s="198">
        <v>1</v>
      </c>
      <c r="R11" s="198">
        <v>1</v>
      </c>
      <c r="S11" s="198">
        <v>1</v>
      </c>
      <c r="T11" s="198">
        <v>1</v>
      </c>
      <c r="U11" s="198">
        <v>1</v>
      </c>
      <c r="V11" s="328">
        <v>1</v>
      </c>
      <c r="W11" s="415">
        <v>1</v>
      </c>
      <c r="X11" s="198">
        <v>1</v>
      </c>
      <c r="Y11" s="198">
        <v>1</v>
      </c>
      <c r="Z11" s="198">
        <v>1</v>
      </c>
      <c r="AA11" s="198">
        <v>1</v>
      </c>
      <c r="AB11" s="198">
        <v>1</v>
      </c>
      <c r="AC11" s="328">
        <v>1</v>
      </c>
      <c r="AD11" s="415">
        <v>1</v>
      </c>
      <c r="AE11" s="198">
        <v>1</v>
      </c>
      <c r="AF11" s="202">
        <f t="shared" si="1"/>
        <v>20</v>
      </c>
      <c r="AG11" s="203">
        <f t="shared" si="2"/>
        <v>9</v>
      </c>
      <c r="AH11" s="204">
        <f t="shared" si="0"/>
        <v>7600</v>
      </c>
      <c r="AI11" s="13"/>
      <c r="AJ11" s="13"/>
      <c r="AK11" s="681"/>
      <c r="AL11" s="2">
        <v>181</v>
      </c>
      <c r="AN11" s="2">
        <v>181</v>
      </c>
    </row>
    <row r="12" spans="1:40" ht="26.25" customHeight="1">
      <c r="A12" s="423">
        <v>7</v>
      </c>
      <c r="B12" s="391" t="e">
        <f>#REF!</f>
        <v>#REF!</v>
      </c>
      <c r="C12" s="198">
        <v>1</v>
      </c>
      <c r="D12" s="198">
        <v>1</v>
      </c>
      <c r="E12" s="198">
        <v>1</v>
      </c>
      <c r="F12" s="198">
        <v>1</v>
      </c>
      <c r="G12" s="198">
        <v>1</v>
      </c>
      <c r="H12" s="328">
        <v>1</v>
      </c>
      <c r="I12" s="415">
        <v>1</v>
      </c>
      <c r="J12" s="198">
        <v>1</v>
      </c>
      <c r="K12" s="198">
        <v>1</v>
      </c>
      <c r="L12" s="418">
        <v>1</v>
      </c>
      <c r="M12" s="198">
        <v>1</v>
      </c>
      <c r="N12" s="201">
        <v>1</v>
      </c>
      <c r="O12" s="328">
        <v>1</v>
      </c>
      <c r="P12" s="415">
        <v>1</v>
      </c>
      <c r="Q12" s="425" t="s">
        <v>132</v>
      </c>
      <c r="R12" s="425" t="s">
        <v>132</v>
      </c>
      <c r="S12" s="425" t="s">
        <v>132</v>
      </c>
      <c r="T12" s="198">
        <v>1</v>
      </c>
      <c r="U12" s="198">
        <v>1</v>
      </c>
      <c r="V12" s="328">
        <v>1</v>
      </c>
      <c r="W12" s="415">
        <v>1</v>
      </c>
      <c r="X12" s="198">
        <v>1</v>
      </c>
      <c r="Y12" s="198">
        <v>1</v>
      </c>
      <c r="Z12" s="198">
        <v>1</v>
      </c>
      <c r="AA12" s="198">
        <v>1</v>
      </c>
      <c r="AB12" s="198">
        <v>1</v>
      </c>
      <c r="AC12" s="328">
        <v>1</v>
      </c>
      <c r="AD12" s="425" t="s">
        <v>131</v>
      </c>
      <c r="AE12" s="198">
        <v>1</v>
      </c>
      <c r="AF12" s="202">
        <f t="shared" si="1"/>
        <v>17</v>
      </c>
      <c r="AG12" s="203">
        <f t="shared" si="2"/>
        <v>8</v>
      </c>
      <c r="AH12" s="204">
        <f t="shared" si="0"/>
        <v>6600</v>
      </c>
      <c r="AI12" s="13"/>
      <c r="AJ12" s="13"/>
      <c r="AK12" s="681"/>
      <c r="AL12" s="2">
        <v>181</v>
      </c>
      <c r="AN12" s="2">
        <v>181</v>
      </c>
    </row>
    <row r="13" spans="1:41" ht="26.25" customHeight="1">
      <c r="A13" s="160">
        <v>8</v>
      </c>
      <c r="B13" s="391" t="e">
        <f>#REF!</f>
        <v>#REF!</v>
      </c>
      <c r="C13" s="198">
        <v>1</v>
      </c>
      <c r="D13" s="198">
        <v>1</v>
      </c>
      <c r="E13" s="198">
        <v>1</v>
      </c>
      <c r="F13" s="198">
        <v>1</v>
      </c>
      <c r="G13" s="198">
        <v>1</v>
      </c>
      <c r="H13" s="328">
        <v>1</v>
      </c>
      <c r="I13" s="415">
        <v>1</v>
      </c>
      <c r="J13" s="198">
        <v>1</v>
      </c>
      <c r="K13" s="198">
        <v>1</v>
      </c>
      <c r="L13" s="418">
        <v>1</v>
      </c>
      <c r="M13" s="198">
        <v>1</v>
      </c>
      <c r="N13" s="201">
        <v>1</v>
      </c>
      <c r="O13" s="328">
        <v>1</v>
      </c>
      <c r="P13" s="415">
        <v>1</v>
      </c>
      <c r="Q13" s="198">
        <v>1</v>
      </c>
      <c r="R13" s="198">
        <v>1</v>
      </c>
      <c r="S13" s="198">
        <v>1</v>
      </c>
      <c r="T13" s="198">
        <v>1</v>
      </c>
      <c r="U13" s="198">
        <v>1</v>
      </c>
      <c r="V13" s="328">
        <v>1</v>
      </c>
      <c r="W13" s="415">
        <v>1</v>
      </c>
      <c r="X13" s="198">
        <v>1</v>
      </c>
      <c r="Y13" s="198">
        <v>1</v>
      </c>
      <c r="Z13" s="198">
        <v>1</v>
      </c>
      <c r="AA13" s="198">
        <v>1</v>
      </c>
      <c r="AB13" s="198">
        <v>1</v>
      </c>
      <c r="AC13" s="328">
        <v>1</v>
      </c>
      <c r="AD13" s="415">
        <v>1</v>
      </c>
      <c r="AE13" s="198">
        <v>1</v>
      </c>
      <c r="AF13" s="202">
        <f t="shared" si="1"/>
        <v>20</v>
      </c>
      <c r="AG13" s="203">
        <f t="shared" si="2"/>
        <v>9</v>
      </c>
      <c r="AH13" s="204">
        <f t="shared" si="0"/>
        <v>7600</v>
      </c>
      <c r="AI13" s="13"/>
      <c r="AJ13" s="13"/>
      <c r="AK13" s="681"/>
      <c r="AL13" s="2">
        <v>182</v>
      </c>
      <c r="AN13" s="2">
        <v>182</v>
      </c>
      <c r="AO13" s="411">
        <f>SUM(AH13,AH14,AH15)</f>
        <v>22000</v>
      </c>
    </row>
    <row r="14" spans="1:40" ht="26.25" customHeight="1">
      <c r="A14" s="423">
        <v>9</v>
      </c>
      <c r="B14" s="391" t="e">
        <f>#REF!</f>
        <v>#REF!</v>
      </c>
      <c r="C14" s="198">
        <v>1</v>
      </c>
      <c r="D14" s="198">
        <v>1</v>
      </c>
      <c r="E14" s="198">
        <v>1</v>
      </c>
      <c r="F14" s="198">
        <v>1</v>
      </c>
      <c r="G14" s="198">
        <v>1</v>
      </c>
      <c r="H14" s="328">
        <v>1</v>
      </c>
      <c r="I14" s="415">
        <v>1</v>
      </c>
      <c r="J14" s="198">
        <v>1</v>
      </c>
      <c r="K14" s="198">
        <v>1</v>
      </c>
      <c r="L14" s="418">
        <v>1</v>
      </c>
      <c r="M14" s="198">
        <v>1</v>
      </c>
      <c r="N14" s="201">
        <v>1</v>
      </c>
      <c r="O14" s="328">
        <v>1</v>
      </c>
      <c r="P14" s="415">
        <v>1</v>
      </c>
      <c r="Q14" s="198">
        <v>1</v>
      </c>
      <c r="R14" s="198">
        <v>1</v>
      </c>
      <c r="S14" s="198">
        <v>1</v>
      </c>
      <c r="T14" s="198">
        <v>1</v>
      </c>
      <c r="U14" s="198">
        <v>1</v>
      </c>
      <c r="V14" s="328">
        <v>1</v>
      </c>
      <c r="W14" s="415">
        <v>1</v>
      </c>
      <c r="X14" s="198">
        <v>1</v>
      </c>
      <c r="Y14" s="198">
        <v>1</v>
      </c>
      <c r="Z14" s="198">
        <v>1</v>
      </c>
      <c r="AA14" s="198">
        <v>1</v>
      </c>
      <c r="AB14" s="198">
        <v>1</v>
      </c>
      <c r="AC14" s="328">
        <v>1</v>
      </c>
      <c r="AD14" s="415">
        <v>1</v>
      </c>
      <c r="AE14" s="198">
        <v>1</v>
      </c>
      <c r="AF14" s="202">
        <f t="shared" si="1"/>
        <v>20</v>
      </c>
      <c r="AG14" s="203">
        <f t="shared" si="2"/>
        <v>9</v>
      </c>
      <c r="AH14" s="204">
        <f t="shared" si="0"/>
        <v>7600</v>
      </c>
      <c r="AI14" s="13"/>
      <c r="AJ14" s="13"/>
      <c r="AK14" s="681"/>
      <c r="AL14" s="2">
        <v>182</v>
      </c>
      <c r="AN14" s="2">
        <v>182</v>
      </c>
    </row>
    <row r="15" spans="1:40" ht="26.25" customHeight="1">
      <c r="A15" s="160">
        <v>10</v>
      </c>
      <c r="B15" s="391" t="e">
        <f>#REF!</f>
        <v>#REF!</v>
      </c>
      <c r="C15" s="198">
        <v>1</v>
      </c>
      <c r="D15" s="198">
        <v>1</v>
      </c>
      <c r="E15" s="198">
        <v>1</v>
      </c>
      <c r="F15" s="198">
        <v>1</v>
      </c>
      <c r="G15" s="198">
        <v>1</v>
      </c>
      <c r="H15" s="328">
        <v>1</v>
      </c>
      <c r="I15" s="424" t="s">
        <v>78</v>
      </c>
      <c r="J15" s="425" t="s">
        <v>131</v>
      </c>
      <c r="K15" s="198">
        <v>1</v>
      </c>
      <c r="L15" s="418">
        <v>1</v>
      </c>
      <c r="M15" s="198">
        <v>1</v>
      </c>
      <c r="N15" s="201">
        <v>1</v>
      </c>
      <c r="O15" s="328">
        <v>1</v>
      </c>
      <c r="P15" s="415">
        <v>1</v>
      </c>
      <c r="Q15" s="198">
        <v>1</v>
      </c>
      <c r="R15" s="198">
        <v>1</v>
      </c>
      <c r="S15" s="198">
        <v>1</v>
      </c>
      <c r="T15" s="198">
        <v>1</v>
      </c>
      <c r="U15" s="198">
        <v>1</v>
      </c>
      <c r="V15" s="328">
        <v>1</v>
      </c>
      <c r="W15" s="415">
        <v>1</v>
      </c>
      <c r="X15" s="425" t="s">
        <v>131</v>
      </c>
      <c r="Y15" s="198">
        <v>1</v>
      </c>
      <c r="Z15" s="198">
        <v>1</v>
      </c>
      <c r="AA15" s="198">
        <v>1</v>
      </c>
      <c r="AB15" s="198">
        <v>1</v>
      </c>
      <c r="AC15" s="328">
        <v>1</v>
      </c>
      <c r="AD15" s="415">
        <v>1</v>
      </c>
      <c r="AE15" s="198">
        <v>1</v>
      </c>
      <c r="AF15" s="202">
        <f t="shared" si="1"/>
        <v>18</v>
      </c>
      <c r="AG15" s="203">
        <f t="shared" si="2"/>
        <v>8</v>
      </c>
      <c r="AH15" s="204">
        <f t="shared" si="0"/>
        <v>6800</v>
      </c>
      <c r="AI15" s="13"/>
      <c r="AJ15" s="13"/>
      <c r="AK15" s="681"/>
      <c r="AL15" s="2">
        <v>182</v>
      </c>
      <c r="AN15" s="2">
        <v>182</v>
      </c>
    </row>
    <row r="16" spans="1:40" ht="26.25" customHeight="1">
      <c r="A16" s="423">
        <v>11</v>
      </c>
      <c r="B16" s="391" t="e">
        <f>#REF!</f>
        <v>#REF!</v>
      </c>
      <c r="C16" s="198">
        <v>1</v>
      </c>
      <c r="D16" s="198">
        <v>1</v>
      </c>
      <c r="E16" s="198">
        <v>1</v>
      </c>
      <c r="F16" s="198">
        <v>1</v>
      </c>
      <c r="G16" s="198">
        <v>1</v>
      </c>
      <c r="H16" s="328">
        <v>1</v>
      </c>
      <c r="I16" s="424" t="s">
        <v>78</v>
      </c>
      <c r="J16" s="198">
        <v>1</v>
      </c>
      <c r="K16" s="198">
        <v>1</v>
      </c>
      <c r="L16" s="425" t="s">
        <v>131</v>
      </c>
      <c r="M16" s="198">
        <v>1</v>
      </c>
      <c r="N16" s="201">
        <v>1</v>
      </c>
      <c r="O16" s="328">
        <v>1</v>
      </c>
      <c r="P16" s="415">
        <v>1</v>
      </c>
      <c r="Q16" s="198">
        <v>1</v>
      </c>
      <c r="R16" s="198">
        <v>1</v>
      </c>
      <c r="S16" s="198">
        <v>1</v>
      </c>
      <c r="T16" s="198">
        <v>1</v>
      </c>
      <c r="U16" s="198">
        <v>1</v>
      </c>
      <c r="V16" s="328">
        <v>1</v>
      </c>
      <c r="W16" s="415">
        <v>1</v>
      </c>
      <c r="X16" s="198">
        <v>1</v>
      </c>
      <c r="Y16" s="198">
        <v>1</v>
      </c>
      <c r="Z16" s="198">
        <v>1</v>
      </c>
      <c r="AA16" s="198">
        <v>1</v>
      </c>
      <c r="AB16" s="198">
        <v>1</v>
      </c>
      <c r="AC16" s="328">
        <v>1</v>
      </c>
      <c r="AD16" s="415">
        <v>1</v>
      </c>
      <c r="AE16" s="198">
        <v>1</v>
      </c>
      <c r="AF16" s="202">
        <f t="shared" si="1"/>
        <v>20</v>
      </c>
      <c r="AG16" s="203">
        <f t="shared" si="2"/>
        <v>7</v>
      </c>
      <c r="AH16" s="204">
        <f t="shared" si="0"/>
        <v>6800</v>
      </c>
      <c r="AI16" s="13"/>
      <c r="AJ16" s="13"/>
      <c r="AK16" s="681"/>
      <c r="AL16" s="2">
        <v>181</v>
      </c>
      <c r="AN16" s="2">
        <v>181</v>
      </c>
    </row>
    <row r="17" spans="1:37" ht="26.25" customHeight="1">
      <c r="A17" s="68"/>
      <c r="B17" s="14"/>
      <c r="C17" s="14"/>
      <c r="D17" s="14"/>
      <c r="E17" s="14"/>
      <c r="F17" s="14"/>
      <c r="G17" s="14"/>
      <c r="H17" s="330"/>
      <c r="I17" s="416"/>
      <c r="J17" s="14"/>
      <c r="K17" s="14"/>
      <c r="L17" s="419"/>
      <c r="M17" s="14"/>
      <c r="N17" s="14"/>
      <c r="O17" s="330"/>
      <c r="P17" s="416"/>
      <c r="Q17" s="207"/>
      <c r="R17" s="207"/>
      <c r="S17" s="207"/>
      <c r="T17" s="207"/>
      <c r="U17" s="400"/>
      <c r="V17" s="330"/>
      <c r="W17" s="334"/>
      <c r="X17" s="207"/>
      <c r="Y17" s="207"/>
      <c r="Z17" s="207"/>
      <c r="AA17" s="207"/>
      <c r="AB17" s="400"/>
      <c r="AC17" s="414"/>
      <c r="AD17" s="416"/>
      <c r="AE17" s="207"/>
      <c r="AF17" s="212"/>
      <c r="AG17" s="213"/>
      <c r="AH17" s="214"/>
      <c r="AI17" s="14"/>
      <c r="AJ17" s="14"/>
      <c r="AK17" s="696"/>
    </row>
    <row r="18" spans="1:41" ht="26.25" customHeight="1">
      <c r="A18" s="669" t="s">
        <v>27</v>
      </c>
      <c r="B18" s="670"/>
      <c r="C18" s="670"/>
      <c r="D18" s="670"/>
      <c r="E18" s="670"/>
      <c r="F18" s="670"/>
      <c r="G18" s="670"/>
      <c r="H18" s="670"/>
      <c r="I18" s="670"/>
      <c r="J18" s="670"/>
      <c r="K18" s="670"/>
      <c r="L18" s="670"/>
      <c r="M18" s="670"/>
      <c r="N18" s="670"/>
      <c r="O18" s="670"/>
      <c r="P18" s="670"/>
      <c r="Q18" s="670"/>
      <c r="R18" s="670"/>
      <c r="S18" s="670"/>
      <c r="T18" s="670"/>
      <c r="U18" s="670"/>
      <c r="V18" s="670"/>
      <c r="W18" s="670"/>
      <c r="X18" s="670"/>
      <c r="Y18" s="670"/>
      <c r="Z18" s="670"/>
      <c r="AA18" s="670"/>
      <c r="AB18" s="670"/>
      <c r="AC18" s="670"/>
      <c r="AD18" s="670"/>
      <c r="AE18" s="671"/>
      <c r="AF18" s="366">
        <f>SUM(AF6:AF17)</f>
        <v>210</v>
      </c>
      <c r="AG18" s="367">
        <f>SUM(AG6:AG17)</f>
        <v>92</v>
      </c>
      <c r="AH18" s="368">
        <f>SUM(AH6:AH17)</f>
        <v>78800</v>
      </c>
      <c r="AO18" s="411">
        <f>SUM(AO6:AO17)</f>
        <v>78800</v>
      </c>
    </row>
    <row r="19" spans="2:32" ht="26.25" customHeight="1">
      <c r="B19" s="2" t="s">
        <v>123</v>
      </c>
      <c r="G19" s="651" t="str">
        <f>_xlfn.BAHTTEXT(AH18)</f>
        <v>เจ็ดหมื่นแปดพันแปดร้อยบาทถ้วน</v>
      </c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147" t="s">
        <v>26</v>
      </c>
      <c r="W19" s="147"/>
      <c r="X19" s="147"/>
      <c r="Y19" s="147"/>
      <c r="Z19" s="147"/>
      <c r="AA19" s="147"/>
      <c r="AB19" s="147"/>
      <c r="AD19" s="403"/>
      <c r="AE19" s="147"/>
      <c r="AF19" s="147"/>
    </row>
    <row r="20" ht="26.25" customHeight="1">
      <c r="B20" s="2" t="s">
        <v>11</v>
      </c>
    </row>
    <row r="21" spans="1:30" ht="26.25" customHeight="1">
      <c r="A21" s="2" t="s">
        <v>12</v>
      </c>
      <c r="AD21" s="2" t="s">
        <v>129</v>
      </c>
    </row>
  </sheetData>
  <sheetProtection/>
  <mergeCells count="15">
    <mergeCell ref="A1:AK1"/>
    <mergeCell ref="A2:AK2"/>
    <mergeCell ref="AF4:AF5"/>
    <mergeCell ref="AG4:AG5"/>
    <mergeCell ref="A3:A5"/>
    <mergeCell ref="B3:B5"/>
    <mergeCell ref="AF3:AG3"/>
    <mergeCell ref="AH3:AH5"/>
    <mergeCell ref="G19:U19"/>
    <mergeCell ref="AI3:AI5"/>
    <mergeCell ref="AJ3:AJ5"/>
    <mergeCell ref="AK6:AK17"/>
    <mergeCell ref="A18:AE18"/>
    <mergeCell ref="AK3:AK5"/>
    <mergeCell ref="C3:AE3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H57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.8515625" style="55" customWidth="1"/>
    <col min="2" max="2" width="23.57421875" style="56" customWidth="1"/>
    <col min="3" max="3" width="20.140625" style="56" customWidth="1"/>
    <col min="4" max="4" width="15.421875" style="56" customWidth="1"/>
    <col min="5" max="5" width="11.140625" style="56" customWidth="1"/>
    <col min="6" max="6" width="8.8515625" style="56" customWidth="1"/>
    <col min="7" max="7" width="11.28125" style="56" customWidth="1"/>
    <col min="8" max="8" width="8.421875" style="56" customWidth="1"/>
    <col min="9" max="16384" width="9.140625" style="59" customWidth="1"/>
  </cols>
  <sheetData>
    <row r="1" spans="1:8" s="116" customFormat="1" ht="24" customHeight="1">
      <c r="A1" s="661" t="s">
        <v>38</v>
      </c>
      <c r="B1" s="661"/>
      <c r="C1" s="661"/>
      <c r="D1" s="661"/>
      <c r="E1" s="661"/>
      <c r="F1" s="661"/>
      <c r="G1" s="661"/>
      <c r="H1" s="661"/>
    </row>
    <row r="2" spans="1:8" s="116" customFormat="1" ht="24" customHeight="1">
      <c r="A2" s="661" t="s">
        <v>122</v>
      </c>
      <c r="B2" s="661"/>
      <c r="C2" s="661"/>
      <c r="D2" s="661"/>
      <c r="E2" s="661"/>
      <c r="F2" s="661"/>
      <c r="G2" s="661"/>
      <c r="H2" s="661"/>
    </row>
    <row r="3" spans="1:8" s="116" customFormat="1" ht="24" customHeight="1">
      <c r="A3" s="661" t="s">
        <v>270</v>
      </c>
      <c r="B3" s="661"/>
      <c r="C3" s="661"/>
      <c r="D3" s="661"/>
      <c r="E3" s="661"/>
      <c r="F3" s="661"/>
      <c r="G3" s="661"/>
      <c r="H3" s="661"/>
    </row>
    <row r="4" spans="1:8" s="116" customFormat="1" ht="24" customHeight="1">
      <c r="A4" s="99"/>
      <c r="B4" s="3"/>
      <c r="C4" s="104" t="s">
        <v>39</v>
      </c>
      <c r="D4" s="117">
        <v>3600055267</v>
      </c>
      <c r="E4" s="99" t="s">
        <v>40</v>
      </c>
      <c r="F4" s="4">
        <v>2518</v>
      </c>
      <c r="G4" s="115" t="s">
        <v>271</v>
      </c>
      <c r="H4" s="3"/>
    </row>
    <row r="5" spans="1:8" s="26" customFormat="1" ht="26.25" customHeight="1" hidden="1">
      <c r="A5" s="25"/>
      <c r="B5" s="27"/>
      <c r="C5" s="28" t="s">
        <v>39</v>
      </c>
      <c r="D5" s="29"/>
      <c r="E5" s="25" t="s">
        <v>40</v>
      </c>
      <c r="F5" s="30"/>
      <c r="G5" s="31" t="s">
        <v>41</v>
      </c>
      <c r="H5" s="27"/>
    </row>
    <row r="6" spans="1:8" s="26" customFormat="1" ht="41.25" customHeight="1">
      <c r="A6" s="408" t="s">
        <v>28</v>
      </c>
      <c r="B6" s="408" t="s">
        <v>42</v>
      </c>
      <c r="C6" s="408" t="s">
        <v>43</v>
      </c>
      <c r="D6" s="408" t="s">
        <v>44</v>
      </c>
      <c r="E6" s="408" t="s">
        <v>45</v>
      </c>
      <c r="F6" s="408" t="s">
        <v>46</v>
      </c>
      <c r="G6" s="408" t="s">
        <v>47</v>
      </c>
      <c r="H6" s="394" t="s">
        <v>48</v>
      </c>
    </row>
    <row r="7" spans="1:8" s="26" customFormat="1" ht="29.25" customHeight="1" hidden="1">
      <c r="A7" s="24">
        <v>1</v>
      </c>
      <c r="B7" s="34" t="s">
        <v>49</v>
      </c>
      <c r="C7" s="35" t="s">
        <v>50</v>
      </c>
      <c r="D7" s="36" t="s">
        <v>51</v>
      </c>
      <c r="E7" s="37"/>
      <c r="F7" s="38">
        <f>E7/107</f>
        <v>0</v>
      </c>
      <c r="G7" s="39">
        <f aca="true" t="shared" si="0" ref="G7:G13">E7-F7</f>
        <v>0</v>
      </c>
      <c r="H7" s="24"/>
    </row>
    <row r="8" spans="1:8" s="26" customFormat="1" ht="27.75" customHeight="1" hidden="1">
      <c r="A8" s="34">
        <v>1</v>
      </c>
      <c r="B8" s="40" t="s">
        <v>52</v>
      </c>
      <c r="C8" s="35" t="s">
        <v>50</v>
      </c>
      <c r="D8" s="36" t="s">
        <v>51</v>
      </c>
      <c r="E8" s="37"/>
      <c r="F8" s="38">
        <f>E8/107</f>
        <v>0</v>
      </c>
      <c r="G8" s="41">
        <f t="shared" si="0"/>
        <v>0</v>
      </c>
      <c r="H8" s="24"/>
    </row>
    <row r="9" spans="1:8" s="26" customFormat="1" ht="27.75" customHeight="1" hidden="1">
      <c r="A9" s="42">
        <v>1</v>
      </c>
      <c r="B9" s="43" t="s">
        <v>53</v>
      </c>
      <c r="C9" s="35" t="s">
        <v>54</v>
      </c>
      <c r="D9" s="36" t="s">
        <v>51</v>
      </c>
      <c r="E9" s="39"/>
      <c r="F9" s="39"/>
      <c r="G9" s="39">
        <f t="shared" si="0"/>
        <v>0</v>
      </c>
      <c r="H9" s="44"/>
    </row>
    <row r="10" spans="1:8" s="26" customFormat="1" ht="27.75" customHeight="1" hidden="1">
      <c r="A10" s="42">
        <v>1</v>
      </c>
      <c r="B10" s="43" t="s">
        <v>52</v>
      </c>
      <c r="C10" s="35" t="s">
        <v>50</v>
      </c>
      <c r="D10" s="45" t="s">
        <v>55</v>
      </c>
      <c r="E10" s="39"/>
      <c r="F10" s="46">
        <f>E10/107</f>
        <v>0</v>
      </c>
      <c r="G10" s="41">
        <f t="shared" si="0"/>
        <v>0</v>
      </c>
      <c r="H10" s="47"/>
    </row>
    <row r="11" spans="1:8" s="26" customFormat="1" ht="27.75" customHeight="1" hidden="1">
      <c r="A11" s="42">
        <v>1</v>
      </c>
      <c r="B11" s="43" t="s">
        <v>56</v>
      </c>
      <c r="C11" s="35" t="s">
        <v>50</v>
      </c>
      <c r="D11" s="48" t="s">
        <v>51</v>
      </c>
      <c r="E11" s="41"/>
      <c r="F11" s="46">
        <f>E11/107</f>
        <v>0</v>
      </c>
      <c r="G11" s="41">
        <f t="shared" si="0"/>
        <v>0</v>
      </c>
      <c r="H11" s="47"/>
    </row>
    <row r="12" spans="1:8" s="26" customFormat="1" ht="24.75" customHeight="1" hidden="1">
      <c r="A12" s="49">
        <v>1</v>
      </c>
      <c r="B12" s="7" t="s">
        <v>57</v>
      </c>
      <c r="C12" s="50" t="s">
        <v>58</v>
      </c>
      <c r="D12" s="51" t="s">
        <v>51</v>
      </c>
      <c r="E12" s="52"/>
      <c r="F12" s="52">
        <f>E12/107</f>
        <v>0</v>
      </c>
      <c r="G12" s="52">
        <f t="shared" si="0"/>
        <v>0</v>
      </c>
      <c r="H12" s="53"/>
    </row>
    <row r="13" spans="1:8" s="26" customFormat="1" ht="24.75" customHeight="1" hidden="1">
      <c r="A13" s="60">
        <v>1</v>
      </c>
      <c r="B13" s="61" t="s">
        <v>59</v>
      </c>
      <c r="C13" s="62" t="s">
        <v>60</v>
      </c>
      <c r="D13" s="63"/>
      <c r="E13" s="64"/>
      <c r="F13" s="64">
        <v>0</v>
      </c>
      <c r="G13" s="64">
        <f t="shared" si="0"/>
        <v>0</v>
      </c>
      <c r="H13" s="65"/>
    </row>
    <row r="14" spans="1:8" s="26" customFormat="1" ht="22.5" customHeight="1" hidden="1">
      <c r="A14" s="76">
        <v>1</v>
      </c>
      <c r="B14" s="156" t="e">
        <f>'เบิก 26 พค.-1 มิย.57'!#REF!</f>
        <v>#REF!</v>
      </c>
      <c r="C14" s="54" t="s">
        <v>71</v>
      </c>
      <c r="D14" s="54" t="s">
        <v>106</v>
      </c>
      <c r="E14" s="78" t="e">
        <f>'เบิก 26 พค.-1 มิย.57'!#REF!</f>
        <v>#REF!</v>
      </c>
      <c r="F14" s="96"/>
      <c r="G14" s="96" t="e">
        <f>E14-F14</f>
        <v>#REF!</v>
      </c>
      <c r="H14" s="79"/>
    </row>
    <row r="15" spans="1:8" s="26" customFormat="1" ht="24.75" customHeight="1">
      <c r="A15" s="76">
        <v>1</v>
      </c>
      <c r="B15" s="125" t="e">
        <f>#REF!</f>
        <v>#REF!</v>
      </c>
      <c r="C15" s="54" t="s">
        <v>71</v>
      </c>
      <c r="D15" s="54" t="s">
        <v>108</v>
      </c>
      <c r="E15" s="78">
        <f>'เบิก 3-31  สค 58'!AH6</f>
        <v>7200</v>
      </c>
      <c r="F15" s="97"/>
      <c r="G15" s="97">
        <f>E15-F15</f>
        <v>7200</v>
      </c>
      <c r="H15" s="160">
        <v>181</v>
      </c>
    </row>
    <row r="16" spans="1:8" s="26" customFormat="1" ht="24.75" customHeight="1">
      <c r="A16" s="54">
        <v>2</v>
      </c>
      <c r="B16" s="125" t="e">
        <f>#REF!</f>
        <v>#REF!</v>
      </c>
      <c r="C16" s="54" t="s">
        <v>274</v>
      </c>
      <c r="D16" s="54" t="s">
        <v>61</v>
      </c>
      <c r="E16" s="78">
        <f>'เบิก 3-31  สค 58'!AH7</f>
        <v>6400</v>
      </c>
      <c r="F16" s="97"/>
      <c r="G16" s="97">
        <f aca="true" t="shared" si="1" ref="G16:G25">E16-F16</f>
        <v>6400</v>
      </c>
      <c r="H16" s="160">
        <v>181</v>
      </c>
    </row>
    <row r="17" spans="1:8" s="26" customFormat="1" ht="24.75" customHeight="1">
      <c r="A17" s="76">
        <v>3</v>
      </c>
      <c r="B17" s="125" t="e">
        <f>#REF!</f>
        <v>#REF!</v>
      </c>
      <c r="C17" s="54" t="s">
        <v>88</v>
      </c>
      <c r="D17" s="54" t="s">
        <v>75</v>
      </c>
      <c r="E17" s="78">
        <f>'เบิก 3-31  สค 58'!AH8</f>
        <v>7200</v>
      </c>
      <c r="F17" s="97"/>
      <c r="G17" s="97">
        <f t="shared" si="1"/>
        <v>7200</v>
      </c>
      <c r="H17" s="160">
        <v>181</v>
      </c>
    </row>
    <row r="18" spans="1:8" s="26" customFormat="1" ht="24.75" customHeight="1">
      <c r="A18" s="54">
        <v>4</v>
      </c>
      <c r="B18" s="13" t="e">
        <f>#REF!</f>
        <v>#REF!</v>
      </c>
      <c r="C18" s="54" t="s">
        <v>88</v>
      </c>
      <c r="D18" s="54" t="s">
        <v>72</v>
      </c>
      <c r="E18" s="78">
        <f>'เบิก 3-31  สค 58'!AH9</f>
        <v>7600</v>
      </c>
      <c r="F18" s="97"/>
      <c r="G18" s="97">
        <f t="shared" si="1"/>
        <v>7600</v>
      </c>
      <c r="H18" s="160">
        <v>181</v>
      </c>
    </row>
    <row r="19" spans="1:8" s="26" customFormat="1" ht="24.75" customHeight="1">
      <c r="A19" s="76">
        <v>5</v>
      </c>
      <c r="B19" s="125" t="e">
        <f>#REF!</f>
        <v>#REF!</v>
      </c>
      <c r="C19" s="54" t="s">
        <v>88</v>
      </c>
      <c r="D19" s="54" t="s">
        <v>77</v>
      </c>
      <c r="E19" s="78">
        <f>'เบิก 3-31  สค 58'!AH10</f>
        <v>7400</v>
      </c>
      <c r="F19" s="97"/>
      <c r="G19" s="97">
        <f t="shared" si="1"/>
        <v>7400</v>
      </c>
      <c r="H19" s="160">
        <v>181</v>
      </c>
    </row>
    <row r="20" spans="1:8" s="26" customFormat="1" ht="24.75" customHeight="1">
      <c r="A20" s="54">
        <v>6</v>
      </c>
      <c r="B20" s="125" t="e">
        <f>#REF!</f>
        <v>#REF!</v>
      </c>
      <c r="C20" s="54" t="s">
        <v>88</v>
      </c>
      <c r="D20" s="54" t="s">
        <v>74</v>
      </c>
      <c r="E20" s="78">
        <f>'เบิก 3-31  สค 58'!AH11</f>
        <v>7600</v>
      </c>
      <c r="F20" s="97"/>
      <c r="G20" s="97">
        <f t="shared" si="1"/>
        <v>7600</v>
      </c>
      <c r="H20" s="160">
        <v>181</v>
      </c>
    </row>
    <row r="21" spans="1:8" s="26" customFormat="1" ht="24.75" customHeight="1">
      <c r="A21" s="76">
        <v>7</v>
      </c>
      <c r="B21" s="125" t="e">
        <f>#REF!</f>
        <v>#REF!</v>
      </c>
      <c r="C21" s="54" t="s">
        <v>88</v>
      </c>
      <c r="D21" s="54" t="s">
        <v>73</v>
      </c>
      <c r="E21" s="78">
        <f>'เบิก 3-31  สค 58'!AH12</f>
        <v>6600</v>
      </c>
      <c r="F21" s="97"/>
      <c r="G21" s="97">
        <f t="shared" si="1"/>
        <v>6600</v>
      </c>
      <c r="H21" s="160">
        <v>181</v>
      </c>
    </row>
    <row r="22" spans="1:8" s="26" customFormat="1" ht="24.75" customHeight="1">
      <c r="A22" s="54">
        <v>8</v>
      </c>
      <c r="B22" s="125" t="e">
        <f>#REF!</f>
        <v>#REF!</v>
      </c>
      <c r="C22" s="54" t="s">
        <v>88</v>
      </c>
      <c r="D22" s="54" t="s">
        <v>76</v>
      </c>
      <c r="E22" s="78">
        <f>'เบิก 3-31  สค 58'!AH13</f>
        <v>7600</v>
      </c>
      <c r="F22" s="97"/>
      <c r="G22" s="97">
        <f t="shared" si="1"/>
        <v>7600</v>
      </c>
      <c r="H22" s="160">
        <v>182</v>
      </c>
    </row>
    <row r="23" spans="1:8" s="26" customFormat="1" ht="24.75" customHeight="1">
      <c r="A23" s="76">
        <v>9</v>
      </c>
      <c r="B23" s="125" t="e">
        <f>#REF!</f>
        <v>#REF!</v>
      </c>
      <c r="C23" s="54" t="s">
        <v>88</v>
      </c>
      <c r="D23" s="54" t="s">
        <v>109</v>
      </c>
      <c r="E23" s="78">
        <f>'เบิก 3-31  สค 58'!AH14</f>
        <v>7600</v>
      </c>
      <c r="F23" s="97"/>
      <c r="G23" s="97">
        <f t="shared" si="1"/>
        <v>7600</v>
      </c>
      <c r="H23" s="160">
        <v>182</v>
      </c>
    </row>
    <row r="24" spans="1:8" s="26" customFormat="1" ht="24.75" customHeight="1">
      <c r="A24" s="54">
        <v>10</v>
      </c>
      <c r="B24" s="125" t="e">
        <f>#REF!</f>
        <v>#REF!</v>
      </c>
      <c r="C24" s="54" t="s">
        <v>88</v>
      </c>
      <c r="D24" s="54" t="s">
        <v>268</v>
      </c>
      <c r="E24" s="78">
        <f>'เบิก 3-31  สค 58'!AH15</f>
        <v>6800</v>
      </c>
      <c r="F24" s="97"/>
      <c r="G24" s="97">
        <f t="shared" si="1"/>
        <v>6800</v>
      </c>
      <c r="H24" s="160">
        <v>182</v>
      </c>
    </row>
    <row r="25" spans="1:8" s="26" customFormat="1" ht="24.75" customHeight="1">
      <c r="A25" s="76">
        <v>11</v>
      </c>
      <c r="B25" s="13" t="e">
        <f>#REF!</f>
        <v>#REF!</v>
      </c>
      <c r="C25" s="54" t="s">
        <v>88</v>
      </c>
      <c r="D25" s="54" t="s">
        <v>269</v>
      </c>
      <c r="E25" s="78">
        <f>'เบิก 3-31  สค 58'!AH16</f>
        <v>6800</v>
      </c>
      <c r="F25" s="132"/>
      <c r="G25" s="97">
        <f t="shared" si="1"/>
        <v>6800</v>
      </c>
      <c r="H25" s="160">
        <v>181</v>
      </c>
    </row>
    <row r="26" spans="1:8" s="26" customFormat="1" ht="22.5" customHeight="1">
      <c r="A26" s="68"/>
      <c r="B26" s="67"/>
      <c r="C26" s="68"/>
      <c r="D26" s="68"/>
      <c r="E26" s="68"/>
      <c r="F26" s="68"/>
      <c r="G26" s="68"/>
      <c r="H26" s="68"/>
    </row>
    <row r="27" spans="1:8" s="26" customFormat="1" ht="31.5" customHeight="1">
      <c r="A27" s="673" t="s">
        <v>27</v>
      </c>
      <c r="B27" s="674"/>
      <c r="C27" s="674"/>
      <c r="D27" s="675"/>
      <c r="E27" s="121">
        <f>SUM(E15:E26)</f>
        <v>78800</v>
      </c>
      <c r="F27" s="121"/>
      <c r="G27" s="121">
        <f>SUM(G15:G26)</f>
        <v>78800</v>
      </c>
      <c r="H27" s="66"/>
    </row>
    <row r="28" spans="1:8" s="26" customFormat="1" ht="24" customHeight="1">
      <c r="A28" s="55"/>
      <c r="B28" s="56"/>
      <c r="C28" s="56"/>
      <c r="D28" s="56"/>
      <c r="E28" s="57"/>
      <c r="F28" s="57"/>
      <c r="G28" s="57"/>
      <c r="H28" s="56"/>
    </row>
    <row r="29" spans="1:8" s="26" customFormat="1" ht="24" customHeight="1">
      <c r="A29" s="55"/>
      <c r="B29" s="56"/>
      <c r="C29" s="58" t="s">
        <v>32</v>
      </c>
      <c r="D29" s="56" t="s">
        <v>62</v>
      </c>
      <c r="E29" s="56" t="s">
        <v>63</v>
      </c>
      <c r="F29" s="56" t="s">
        <v>64</v>
      </c>
      <c r="G29" s="56"/>
      <c r="H29" s="56"/>
    </row>
    <row r="30" spans="1:8" s="26" customFormat="1" ht="24" customHeight="1">
      <c r="A30" s="55"/>
      <c r="B30" s="56"/>
      <c r="C30" s="56"/>
      <c r="D30" s="676" t="s">
        <v>65</v>
      </c>
      <c r="E30" s="676"/>
      <c r="F30" s="56"/>
      <c r="G30" s="56"/>
      <c r="H30" s="56"/>
    </row>
    <row r="31" spans="1:8" s="26" customFormat="1" ht="45.75" customHeight="1">
      <c r="A31" s="55"/>
      <c r="B31" s="56"/>
      <c r="C31" s="58" t="s">
        <v>32</v>
      </c>
      <c r="D31" s="56" t="s">
        <v>66</v>
      </c>
      <c r="E31" s="56"/>
      <c r="F31" s="56" t="s">
        <v>67</v>
      </c>
      <c r="G31" s="56"/>
      <c r="H31" s="56"/>
    </row>
    <row r="32" spans="1:8" s="26" customFormat="1" ht="24" customHeight="1">
      <c r="A32" s="55"/>
      <c r="B32" s="56"/>
      <c r="C32" s="56"/>
      <c r="D32" s="56" t="s">
        <v>68</v>
      </c>
      <c r="E32" s="56"/>
      <c r="F32" s="56"/>
      <c r="G32" s="56"/>
      <c r="H32" s="56"/>
    </row>
    <row r="33" spans="1:8" s="26" customFormat="1" ht="45.75" customHeight="1">
      <c r="A33" s="55"/>
      <c r="B33" s="56"/>
      <c r="C33" s="58" t="s">
        <v>32</v>
      </c>
      <c r="D33" s="56" t="s">
        <v>66</v>
      </c>
      <c r="E33" s="56"/>
      <c r="F33" s="56" t="s">
        <v>69</v>
      </c>
      <c r="G33" s="56"/>
      <c r="H33" s="56"/>
    </row>
    <row r="34" spans="1:8" s="26" customFormat="1" ht="24" customHeight="1">
      <c r="A34" s="55"/>
      <c r="B34" s="56"/>
      <c r="C34" s="56"/>
      <c r="D34" s="56" t="s">
        <v>68</v>
      </c>
      <c r="E34" s="56"/>
      <c r="F34" s="56"/>
      <c r="G34" s="56"/>
      <c r="H34" s="56"/>
    </row>
    <row r="35" spans="1:8" s="26" customFormat="1" ht="45" customHeight="1">
      <c r="A35" s="55"/>
      <c r="B35" s="56"/>
      <c r="C35" s="58" t="s">
        <v>32</v>
      </c>
      <c r="D35" s="56" t="s">
        <v>66</v>
      </c>
      <c r="E35" s="56"/>
      <c r="F35" s="56" t="s">
        <v>70</v>
      </c>
      <c r="G35" s="56"/>
      <c r="H35" s="56"/>
    </row>
    <row r="36" spans="1:8" s="26" customFormat="1" ht="24" customHeight="1">
      <c r="A36" s="55"/>
      <c r="B36" s="56"/>
      <c r="C36" s="56"/>
      <c r="D36" s="56" t="s">
        <v>68</v>
      </c>
      <c r="E36" s="56"/>
      <c r="F36" s="56"/>
      <c r="G36" s="56"/>
      <c r="H36" s="56"/>
    </row>
    <row r="37" spans="1:8" s="26" customFormat="1" ht="24" customHeight="1">
      <c r="A37" s="55"/>
      <c r="B37" s="56"/>
      <c r="C37" s="56"/>
      <c r="D37" s="56"/>
      <c r="E37" s="56"/>
      <c r="F37" s="56"/>
      <c r="G37" s="56"/>
      <c r="H37" s="56"/>
    </row>
    <row r="38" spans="1:8" s="26" customFormat="1" ht="24" customHeight="1">
      <c r="A38" s="55"/>
      <c r="B38" s="56"/>
      <c r="C38" s="56"/>
      <c r="D38" s="56"/>
      <c r="E38" s="56"/>
      <c r="F38" s="56"/>
      <c r="G38" s="56"/>
      <c r="H38" s="56"/>
    </row>
    <row r="39" spans="1:8" s="26" customFormat="1" ht="24" customHeight="1">
      <c r="A39" s="55"/>
      <c r="B39" s="56"/>
      <c r="C39" s="56"/>
      <c r="D39" s="56"/>
      <c r="E39" s="56"/>
      <c r="F39" s="56"/>
      <c r="G39" s="56"/>
      <c r="H39" s="56"/>
    </row>
    <row r="40" spans="1:8" s="26" customFormat="1" ht="24" customHeight="1">
      <c r="A40" s="55"/>
      <c r="B40" s="56"/>
      <c r="C40" s="56"/>
      <c r="D40" s="56"/>
      <c r="E40" s="56"/>
      <c r="F40" s="56"/>
      <c r="G40" s="56"/>
      <c r="H40" s="56"/>
    </row>
    <row r="41" spans="1:8" s="26" customFormat="1" ht="24" customHeight="1">
      <c r="A41" s="55"/>
      <c r="B41" s="56"/>
      <c r="C41" s="56"/>
      <c r="D41" s="56"/>
      <c r="E41" s="56"/>
      <c r="F41" s="56"/>
      <c r="G41" s="56"/>
      <c r="H41" s="56"/>
    </row>
    <row r="42" spans="1:8" s="26" customFormat="1" ht="24" customHeight="1">
      <c r="A42" s="55"/>
      <c r="B42" s="56"/>
      <c r="C42" s="56"/>
      <c r="D42" s="56"/>
      <c r="E42" s="56"/>
      <c r="F42" s="56"/>
      <c r="G42" s="56"/>
      <c r="H42" s="56"/>
    </row>
    <row r="43" spans="1:8" s="26" customFormat="1" ht="24" customHeight="1">
      <c r="A43" s="55"/>
      <c r="B43" s="56"/>
      <c r="C43" s="56"/>
      <c r="D43" s="56"/>
      <c r="E43" s="56"/>
      <c r="F43" s="56"/>
      <c r="G43" s="56"/>
      <c r="H43" s="56"/>
    </row>
    <row r="44" spans="1:8" s="26" customFormat="1" ht="24" customHeight="1">
      <c r="A44" s="55"/>
      <c r="B44" s="56"/>
      <c r="C44" s="56"/>
      <c r="D44" s="56"/>
      <c r="E44" s="56"/>
      <c r="F44" s="56"/>
      <c r="G44" s="56"/>
      <c r="H44" s="56"/>
    </row>
    <row r="45" spans="1:8" s="26" customFormat="1" ht="24" customHeight="1">
      <c r="A45" s="55"/>
      <c r="B45" s="56"/>
      <c r="C45" s="56"/>
      <c r="D45" s="56"/>
      <c r="E45" s="56"/>
      <c r="F45" s="56"/>
      <c r="G45" s="56"/>
      <c r="H45" s="56"/>
    </row>
    <row r="46" spans="1:8" s="26" customFormat="1" ht="24" customHeight="1">
      <c r="A46" s="55"/>
      <c r="B46" s="56"/>
      <c r="C46" s="56"/>
      <c r="D46" s="56"/>
      <c r="E46" s="56"/>
      <c r="F46" s="56"/>
      <c r="G46" s="56"/>
      <c r="H46" s="56"/>
    </row>
    <row r="47" spans="1:8" s="26" customFormat="1" ht="24" customHeight="1">
      <c r="A47" s="55"/>
      <c r="B47" s="56"/>
      <c r="C47" s="56"/>
      <c r="D47" s="56"/>
      <c r="E47" s="56"/>
      <c r="F47" s="56"/>
      <c r="G47" s="56"/>
      <c r="H47" s="56"/>
    </row>
    <row r="48" spans="1:8" s="26" customFormat="1" ht="24" customHeight="1">
      <c r="A48" s="55"/>
      <c r="B48" s="56"/>
      <c r="C48" s="56"/>
      <c r="D48" s="56"/>
      <c r="E48" s="56"/>
      <c r="F48" s="56"/>
      <c r="G48" s="56"/>
      <c r="H48" s="56"/>
    </row>
    <row r="49" spans="1:8" s="26" customFormat="1" ht="24" customHeight="1">
      <c r="A49" s="55"/>
      <c r="B49" s="56"/>
      <c r="C49" s="56"/>
      <c r="D49" s="56"/>
      <c r="E49" s="56"/>
      <c r="F49" s="56"/>
      <c r="G49" s="56"/>
      <c r="H49" s="56"/>
    </row>
    <row r="50" spans="1:8" s="26" customFormat="1" ht="24" customHeight="1">
      <c r="A50" s="55"/>
      <c r="B50" s="56"/>
      <c r="C50" s="56"/>
      <c r="D50" s="56"/>
      <c r="E50" s="56"/>
      <c r="F50" s="56"/>
      <c r="G50" s="56"/>
      <c r="H50" s="56"/>
    </row>
    <row r="51" spans="1:8" s="26" customFormat="1" ht="24" customHeight="1">
      <c r="A51" s="55"/>
      <c r="B51" s="56"/>
      <c r="C51" s="56"/>
      <c r="D51" s="56"/>
      <c r="E51" s="56"/>
      <c r="F51" s="56"/>
      <c r="G51" s="56"/>
      <c r="H51" s="56"/>
    </row>
    <row r="52" spans="1:8" s="26" customFormat="1" ht="24" customHeight="1">
      <c r="A52" s="55"/>
      <c r="B52" s="56"/>
      <c r="C52" s="56"/>
      <c r="D52" s="56"/>
      <c r="E52" s="56"/>
      <c r="F52" s="56"/>
      <c r="G52" s="56"/>
      <c r="H52" s="56"/>
    </row>
    <row r="53" spans="1:8" s="26" customFormat="1" ht="24" customHeight="1">
      <c r="A53" s="55"/>
      <c r="B53" s="56"/>
      <c r="C53" s="56"/>
      <c r="D53" s="56"/>
      <c r="E53" s="56"/>
      <c r="F53" s="56"/>
      <c r="G53" s="56"/>
      <c r="H53" s="56"/>
    </row>
    <row r="54" spans="1:8" s="26" customFormat="1" ht="24" customHeight="1">
      <c r="A54" s="55"/>
      <c r="B54" s="56"/>
      <c r="C54" s="56"/>
      <c r="D54" s="56"/>
      <c r="E54" s="56"/>
      <c r="F54" s="56"/>
      <c r="G54" s="56"/>
      <c r="H54" s="56"/>
    </row>
    <row r="55" spans="1:8" s="26" customFormat="1" ht="24" customHeight="1">
      <c r="A55" s="55"/>
      <c r="B55" s="56"/>
      <c r="C55" s="56"/>
      <c r="D55" s="56"/>
      <c r="E55" s="56"/>
      <c r="F55" s="56"/>
      <c r="G55" s="56"/>
      <c r="H55" s="56"/>
    </row>
    <row r="56" spans="1:8" s="26" customFormat="1" ht="24" customHeight="1">
      <c r="A56" s="55"/>
      <c r="B56" s="56"/>
      <c r="C56" s="56"/>
      <c r="D56" s="56"/>
      <c r="E56" s="56"/>
      <c r="F56" s="56"/>
      <c r="G56" s="56"/>
      <c r="H56" s="56"/>
    </row>
    <row r="57" spans="1:8" s="26" customFormat="1" ht="24" customHeight="1">
      <c r="A57" s="55"/>
      <c r="B57" s="56"/>
      <c r="C57" s="56"/>
      <c r="D57" s="56"/>
      <c r="E57" s="56"/>
      <c r="F57" s="56"/>
      <c r="G57" s="56"/>
      <c r="H57" s="56"/>
    </row>
  </sheetData>
  <sheetProtection/>
  <mergeCells count="5">
    <mergeCell ref="A1:H1"/>
    <mergeCell ref="A2:H2"/>
    <mergeCell ref="A3:H3"/>
    <mergeCell ref="A27:D27"/>
    <mergeCell ref="D30:E3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G27"/>
  <sheetViews>
    <sheetView zoomScalePageLayoutView="0" workbookViewId="0" topLeftCell="A10">
      <selection activeCell="E9" sqref="E9"/>
    </sheetView>
  </sheetViews>
  <sheetFormatPr defaultColWidth="9.140625" defaultRowHeight="12.75"/>
  <cols>
    <col min="1" max="1" width="9.140625" style="377" customWidth="1"/>
    <col min="2" max="2" width="24.28125" style="377" customWidth="1"/>
    <col min="3" max="3" width="16.140625" style="377" customWidth="1"/>
    <col min="4" max="4" width="12.57421875" style="377" customWidth="1"/>
    <col min="5" max="5" width="12.421875" style="377" customWidth="1"/>
    <col min="6" max="6" width="14.140625" style="377" customWidth="1"/>
    <col min="7" max="7" width="12.140625" style="377" customWidth="1"/>
    <col min="8" max="16384" width="9.140625" style="377" customWidth="1"/>
  </cols>
  <sheetData>
    <row r="1" spans="1:7" ht="29.25">
      <c r="A1" s="714" t="s">
        <v>256</v>
      </c>
      <c r="B1" s="714"/>
      <c r="C1" s="714"/>
      <c r="D1" s="714"/>
      <c r="E1" s="714"/>
      <c r="F1" s="714"/>
      <c r="G1" s="714"/>
    </row>
    <row r="2" spans="1:7" ht="29.25">
      <c r="A2" s="705" t="s">
        <v>28</v>
      </c>
      <c r="B2" s="707" t="s">
        <v>216</v>
      </c>
      <c r="C2" s="709" t="s">
        <v>251</v>
      </c>
      <c r="D2" s="704" t="s">
        <v>248</v>
      </c>
      <c r="E2" s="704"/>
      <c r="F2" s="704"/>
      <c r="G2" s="704"/>
    </row>
    <row r="3" spans="1:7" ht="29.25">
      <c r="A3" s="706"/>
      <c r="B3" s="708"/>
      <c r="C3" s="710"/>
      <c r="D3" s="379">
        <v>702</v>
      </c>
      <c r="E3" s="379">
        <v>746</v>
      </c>
      <c r="F3" s="379">
        <v>91751</v>
      </c>
      <c r="G3" s="380" t="s">
        <v>249</v>
      </c>
    </row>
    <row r="4" spans="1:7" ht="29.25">
      <c r="A4" s="381">
        <v>1</v>
      </c>
      <c r="B4" s="382" t="s">
        <v>250</v>
      </c>
      <c r="C4" s="381" t="s">
        <v>252</v>
      </c>
      <c r="D4" s="383">
        <v>450</v>
      </c>
      <c r="E4" s="383"/>
      <c r="F4" s="383"/>
      <c r="G4" s="383"/>
    </row>
    <row r="5" spans="1:7" ht="29.25">
      <c r="A5" s="384">
        <v>2</v>
      </c>
      <c r="B5" s="385" t="s">
        <v>253</v>
      </c>
      <c r="C5" s="384" t="s">
        <v>254</v>
      </c>
      <c r="D5" s="386">
        <v>31060</v>
      </c>
      <c r="E5" s="386"/>
      <c r="F5" s="386"/>
      <c r="G5" s="386"/>
    </row>
    <row r="6" spans="1:7" ht="29.25">
      <c r="A6" s="384">
        <v>3</v>
      </c>
      <c r="B6" s="385" t="s">
        <v>255</v>
      </c>
      <c r="C6" s="384" t="s">
        <v>245</v>
      </c>
      <c r="D6" s="386"/>
      <c r="E6" s="386"/>
      <c r="F6" s="386">
        <v>84000</v>
      </c>
      <c r="G6" s="386"/>
    </row>
    <row r="7" spans="1:7" ht="29.25">
      <c r="A7" s="384">
        <v>4</v>
      </c>
      <c r="B7" s="391" t="s">
        <v>257</v>
      </c>
      <c r="C7" s="384"/>
      <c r="D7" s="386"/>
      <c r="E7" s="386">
        <v>4990</v>
      </c>
      <c r="F7" s="386"/>
      <c r="G7" s="386"/>
    </row>
    <row r="8" spans="1:7" ht="29.25">
      <c r="A8" s="384">
        <v>5</v>
      </c>
      <c r="B8" s="391" t="s">
        <v>258</v>
      </c>
      <c r="C8" s="384"/>
      <c r="D8" s="386"/>
      <c r="E8" s="386">
        <v>4990</v>
      </c>
      <c r="F8" s="386"/>
      <c r="G8" s="386"/>
    </row>
    <row r="9" spans="1:7" ht="29.25">
      <c r="A9" s="384">
        <v>6</v>
      </c>
      <c r="B9" s="385"/>
      <c r="C9" s="384"/>
      <c r="D9" s="386"/>
      <c r="E9" s="386"/>
      <c r="F9" s="386"/>
      <c r="G9" s="386"/>
    </row>
    <row r="10" spans="1:7" ht="29.25">
      <c r="A10" s="384">
        <v>7</v>
      </c>
      <c r="B10" s="385"/>
      <c r="C10" s="384"/>
      <c r="D10" s="386"/>
      <c r="E10" s="386"/>
      <c r="F10" s="386"/>
      <c r="G10" s="386"/>
    </row>
    <row r="11" spans="1:7" ht="29.25">
      <c r="A11" s="384">
        <v>8</v>
      </c>
      <c r="B11" s="385"/>
      <c r="C11" s="384"/>
      <c r="D11" s="386"/>
      <c r="E11" s="386"/>
      <c r="F11" s="386"/>
      <c r="G11" s="386"/>
    </row>
    <row r="12" spans="1:7" ht="29.25">
      <c r="A12" s="384">
        <v>9</v>
      </c>
      <c r="B12" s="385"/>
      <c r="C12" s="384"/>
      <c r="D12" s="386"/>
      <c r="E12" s="386"/>
      <c r="F12" s="386"/>
      <c r="G12" s="386"/>
    </row>
    <row r="13" spans="1:7" ht="29.25">
      <c r="A13" s="384">
        <v>10</v>
      </c>
      <c r="B13" s="385"/>
      <c r="C13" s="384"/>
      <c r="D13" s="386"/>
      <c r="E13" s="386"/>
      <c r="F13" s="386"/>
      <c r="G13" s="386"/>
    </row>
    <row r="14" spans="1:7" ht="29.25">
      <c r="A14" s="384">
        <v>11</v>
      </c>
      <c r="B14" s="385"/>
      <c r="C14" s="384"/>
      <c r="D14" s="386"/>
      <c r="E14" s="386"/>
      <c r="F14" s="386"/>
      <c r="G14" s="386"/>
    </row>
    <row r="15" spans="1:7" ht="29.25">
      <c r="A15" s="384">
        <v>12</v>
      </c>
      <c r="B15" s="385"/>
      <c r="C15" s="384"/>
      <c r="D15" s="386"/>
      <c r="E15" s="386"/>
      <c r="F15" s="386"/>
      <c r="G15" s="386"/>
    </row>
    <row r="16" spans="1:7" ht="29.25">
      <c r="A16" s="384">
        <v>13</v>
      </c>
      <c r="B16" s="385"/>
      <c r="C16" s="384"/>
      <c r="D16" s="386"/>
      <c r="E16" s="386"/>
      <c r="F16" s="386"/>
      <c r="G16" s="386"/>
    </row>
    <row r="17" spans="1:7" ht="29.25">
      <c r="A17" s="384">
        <v>14</v>
      </c>
      <c r="B17" s="385"/>
      <c r="C17" s="384"/>
      <c r="D17" s="386"/>
      <c r="E17" s="386"/>
      <c r="F17" s="386"/>
      <c r="G17" s="386"/>
    </row>
    <row r="18" spans="1:7" ht="29.25">
      <c r="A18" s="384">
        <v>15</v>
      </c>
      <c r="B18" s="385"/>
      <c r="C18" s="384"/>
      <c r="D18" s="386"/>
      <c r="E18" s="386"/>
      <c r="F18" s="386"/>
      <c r="G18" s="386"/>
    </row>
    <row r="19" spans="1:7" ht="29.25">
      <c r="A19" s="384">
        <v>16</v>
      </c>
      <c r="B19" s="385"/>
      <c r="C19" s="384"/>
      <c r="D19" s="386"/>
      <c r="E19" s="386"/>
      <c r="F19" s="386"/>
      <c r="G19" s="386"/>
    </row>
    <row r="20" spans="1:7" ht="29.25">
      <c r="A20" s="384">
        <v>17</v>
      </c>
      <c r="B20" s="385"/>
      <c r="C20" s="384"/>
      <c r="D20" s="386"/>
      <c r="E20" s="386"/>
      <c r="F20" s="386"/>
      <c r="G20" s="386"/>
    </row>
    <row r="21" spans="1:7" ht="29.25">
      <c r="A21" s="384">
        <v>18</v>
      </c>
      <c r="B21" s="385"/>
      <c r="C21" s="384"/>
      <c r="D21" s="386"/>
      <c r="E21" s="386"/>
      <c r="F21" s="386"/>
      <c r="G21" s="386"/>
    </row>
    <row r="22" spans="1:7" ht="29.25">
      <c r="A22" s="384">
        <v>19</v>
      </c>
      <c r="B22" s="385"/>
      <c r="C22" s="384"/>
      <c r="D22" s="386"/>
      <c r="E22" s="386"/>
      <c r="F22" s="386"/>
      <c r="G22" s="386"/>
    </row>
    <row r="23" spans="1:7" ht="29.25">
      <c r="A23" s="384">
        <v>20</v>
      </c>
      <c r="B23" s="385"/>
      <c r="C23" s="384"/>
      <c r="D23" s="386"/>
      <c r="E23" s="386"/>
      <c r="F23" s="386"/>
      <c r="G23" s="386"/>
    </row>
    <row r="24" spans="1:7" ht="29.25">
      <c r="A24" s="387"/>
      <c r="B24" s="388"/>
      <c r="C24" s="388"/>
      <c r="D24" s="389"/>
      <c r="E24" s="389"/>
      <c r="F24" s="389"/>
      <c r="G24" s="389"/>
    </row>
    <row r="25" spans="1:7" ht="29.25">
      <c r="A25" s="711" t="s">
        <v>27</v>
      </c>
      <c r="B25" s="712"/>
      <c r="C25" s="713"/>
      <c r="D25" s="390">
        <f>SUM(D4:D24)</f>
        <v>31510</v>
      </c>
      <c r="E25" s="390">
        <f>SUM(E4:E24)</f>
        <v>9980</v>
      </c>
      <c r="F25" s="390">
        <f>SUM(F4:F24)</f>
        <v>84000</v>
      </c>
      <c r="G25" s="390"/>
    </row>
    <row r="26" ht="29.25">
      <c r="A26" s="378"/>
    </row>
    <row r="27" ht="29.25">
      <c r="A27" s="378"/>
    </row>
  </sheetData>
  <sheetProtection/>
  <mergeCells count="6">
    <mergeCell ref="D2:G2"/>
    <mergeCell ref="A2:A3"/>
    <mergeCell ref="B2:B3"/>
    <mergeCell ref="C2:C3"/>
    <mergeCell ref="A25:C25"/>
    <mergeCell ref="A1:G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P15"/>
  <sheetViews>
    <sheetView zoomScalePageLayoutView="0" workbookViewId="0" topLeftCell="A1">
      <selection activeCell="AL16" sqref="AL16"/>
    </sheetView>
  </sheetViews>
  <sheetFormatPr defaultColWidth="9.140625" defaultRowHeight="26.25" customHeight="1"/>
  <cols>
    <col min="1" max="1" width="3.57421875" style="2" customWidth="1"/>
    <col min="2" max="2" width="20.00390625" style="280" customWidth="1"/>
    <col min="3" max="6" width="2.28125" style="6" customWidth="1"/>
    <col min="7" max="7" width="2.28125" style="185" customWidth="1"/>
    <col min="8" max="8" width="2.28125" style="180" customWidth="1"/>
    <col min="9" max="13" width="2.28125" style="6" customWidth="1"/>
    <col min="14" max="14" width="2.28125" style="185" customWidth="1"/>
    <col min="15" max="15" width="2.28125" style="180" customWidth="1"/>
    <col min="16" max="20" width="2.28125" style="6" customWidth="1"/>
    <col min="21" max="21" width="2.28125" style="185" customWidth="1"/>
    <col min="22" max="22" width="2.28125" style="180" customWidth="1"/>
    <col min="23" max="27" width="2.28125" style="6" customWidth="1"/>
    <col min="28" max="28" width="2.28125" style="185" customWidth="1"/>
    <col min="29" max="29" width="2.28125" style="180" customWidth="1"/>
    <col min="30" max="32" width="2.28125" style="6" customWidth="1"/>
    <col min="33" max="33" width="5.8515625" style="6" customWidth="1"/>
    <col min="34" max="34" width="5.28125" style="2" customWidth="1"/>
    <col min="35" max="35" width="9.28125" style="2" customWidth="1"/>
    <col min="36" max="36" width="7.8515625" style="2" customWidth="1"/>
    <col min="37" max="37" width="11.00390625" style="2" customWidth="1"/>
    <col min="38" max="38" width="7.00390625" style="2" customWidth="1"/>
    <col min="39" max="39" width="11.00390625" style="2" hidden="1" customWidth="1"/>
    <col min="40" max="16384" width="9.140625" style="2" customWidth="1"/>
  </cols>
  <sheetData>
    <row r="1" spans="1:38" s="1" customFormat="1" ht="26.25" customHeight="1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</row>
    <row r="2" spans="1:38" s="1" customFormat="1" ht="26.25" customHeight="1">
      <c r="A2" s="653" t="s">
        <v>277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  <c r="AK2" s="653"/>
      <c r="AL2" s="653"/>
    </row>
    <row r="3" spans="1:38" ht="26.25" customHeight="1">
      <c r="A3" s="654" t="s">
        <v>1</v>
      </c>
      <c r="B3" s="689" t="s">
        <v>2</v>
      </c>
      <c r="C3" s="718" t="s">
        <v>37</v>
      </c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9"/>
      <c r="AF3" s="434"/>
      <c r="AG3" s="665" t="s">
        <v>3</v>
      </c>
      <c r="AH3" s="665"/>
      <c r="AI3" s="647" t="s">
        <v>6</v>
      </c>
      <c r="AJ3" s="647" t="s">
        <v>7</v>
      </c>
      <c r="AK3" s="647" t="s">
        <v>8</v>
      </c>
      <c r="AL3" s="647" t="s">
        <v>9</v>
      </c>
    </row>
    <row r="4" spans="1:38" ht="21" customHeight="1">
      <c r="A4" s="654"/>
      <c r="B4" s="689"/>
      <c r="C4" s="317">
        <v>1</v>
      </c>
      <c r="D4" s="317">
        <v>2</v>
      </c>
      <c r="E4" s="317">
        <v>3</v>
      </c>
      <c r="F4" s="317">
        <v>4</v>
      </c>
      <c r="G4" s="326">
        <v>5</v>
      </c>
      <c r="H4" s="332">
        <v>6</v>
      </c>
      <c r="I4" s="317">
        <v>7</v>
      </c>
      <c r="J4" s="317">
        <v>8</v>
      </c>
      <c r="K4" s="317">
        <v>9</v>
      </c>
      <c r="L4" s="317">
        <v>10</v>
      </c>
      <c r="M4" s="317">
        <v>11</v>
      </c>
      <c r="N4" s="326">
        <v>12</v>
      </c>
      <c r="O4" s="332">
        <v>13</v>
      </c>
      <c r="P4" s="317">
        <v>14</v>
      </c>
      <c r="Q4" s="317">
        <v>15</v>
      </c>
      <c r="R4" s="317">
        <v>16</v>
      </c>
      <c r="S4" s="317">
        <v>17</v>
      </c>
      <c r="T4" s="317">
        <v>18</v>
      </c>
      <c r="U4" s="326">
        <v>19</v>
      </c>
      <c r="V4" s="332">
        <v>20</v>
      </c>
      <c r="W4" s="317">
        <v>21</v>
      </c>
      <c r="X4" s="317">
        <v>22</v>
      </c>
      <c r="Y4" s="317">
        <v>23</v>
      </c>
      <c r="Z4" s="317">
        <v>24</v>
      </c>
      <c r="AA4" s="317">
        <v>25</v>
      </c>
      <c r="AB4" s="326">
        <v>26</v>
      </c>
      <c r="AC4" s="332">
        <v>27</v>
      </c>
      <c r="AD4" s="317">
        <v>28</v>
      </c>
      <c r="AE4" s="317">
        <v>29</v>
      </c>
      <c r="AF4" s="23">
        <v>30</v>
      </c>
      <c r="AG4" s="693" t="s">
        <v>4</v>
      </c>
      <c r="AH4" s="685" t="s">
        <v>5</v>
      </c>
      <c r="AI4" s="647"/>
      <c r="AJ4" s="647"/>
      <c r="AK4" s="647"/>
      <c r="AL4" s="647"/>
    </row>
    <row r="5" spans="1:38" ht="26.25" customHeight="1">
      <c r="A5" s="672"/>
      <c r="B5" s="689"/>
      <c r="C5" s="155" t="s">
        <v>126</v>
      </c>
      <c r="D5" s="155" t="s">
        <v>23</v>
      </c>
      <c r="E5" s="317" t="s">
        <v>24</v>
      </c>
      <c r="F5" s="155" t="s">
        <v>25</v>
      </c>
      <c r="G5" s="370" t="s">
        <v>21</v>
      </c>
      <c r="H5" s="371" t="s">
        <v>29</v>
      </c>
      <c r="I5" s="155" t="s">
        <v>22</v>
      </c>
      <c r="J5" s="155" t="s">
        <v>126</v>
      </c>
      <c r="K5" s="155" t="s">
        <v>23</v>
      </c>
      <c r="L5" s="317" t="s">
        <v>24</v>
      </c>
      <c r="M5" s="155" t="s">
        <v>25</v>
      </c>
      <c r="N5" s="370" t="s">
        <v>21</v>
      </c>
      <c r="O5" s="371" t="s">
        <v>29</v>
      </c>
      <c r="P5" s="155" t="s">
        <v>22</v>
      </c>
      <c r="Q5" s="155" t="s">
        <v>126</v>
      </c>
      <c r="R5" s="155" t="s">
        <v>23</v>
      </c>
      <c r="S5" s="317" t="s">
        <v>24</v>
      </c>
      <c r="T5" s="155" t="s">
        <v>25</v>
      </c>
      <c r="U5" s="370" t="s">
        <v>21</v>
      </c>
      <c r="V5" s="371" t="s">
        <v>29</v>
      </c>
      <c r="W5" s="155" t="s">
        <v>22</v>
      </c>
      <c r="X5" s="155" t="s">
        <v>126</v>
      </c>
      <c r="Y5" s="155" t="s">
        <v>23</v>
      </c>
      <c r="Z5" s="155" t="s">
        <v>24</v>
      </c>
      <c r="AA5" s="155" t="s">
        <v>25</v>
      </c>
      <c r="AB5" s="370" t="s">
        <v>21</v>
      </c>
      <c r="AC5" s="371" t="s">
        <v>29</v>
      </c>
      <c r="AD5" s="155" t="s">
        <v>22</v>
      </c>
      <c r="AE5" s="155" t="s">
        <v>126</v>
      </c>
      <c r="AF5" s="436" t="s">
        <v>23</v>
      </c>
      <c r="AG5" s="715"/>
      <c r="AH5" s="716"/>
      <c r="AI5" s="647"/>
      <c r="AJ5" s="647"/>
      <c r="AK5" s="647"/>
      <c r="AL5" s="647"/>
    </row>
    <row r="6" spans="1:42" ht="24.75" customHeight="1">
      <c r="A6" s="353">
        <v>1</v>
      </c>
      <c r="B6" s="427" t="e">
        <f>#REF!</f>
        <v>#REF!</v>
      </c>
      <c r="C6" s="347">
        <v>1</v>
      </c>
      <c r="D6" s="347">
        <v>1</v>
      </c>
      <c r="E6" s="347">
        <v>1</v>
      </c>
      <c r="F6" s="347">
        <v>1</v>
      </c>
      <c r="G6" s="349">
        <v>1</v>
      </c>
      <c r="H6" s="348">
        <v>1</v>
      </c>
      <c r="I6" s="347">
        <v>1</v>
      </c>
      <c r="J6" s="347">
        <v>1</v>
      </c>
      <c r="K6" s="347">
        <v>1</v>
      </c>
      <c r="L6" s="347">
        <v>1</v>
      </c>
      <c r="M6" s="435" t="s">
        <v>135</v>
      </c>
      <c r="N6" s="435" t="s">
        <v>135</v>
      </c>
      <c r="O6" s="348">
        <v>1</v>
      </c>
      <c r="P6" s="347">
        <v>1</v>
      </c>
      <c r="Q6" s="347">
        <v>1</v>
      </c>
      <c r="R6" s="435" t="s">
        <v>135</v>
      </c>
      <c r="S6" s="347">
        <v>1</v>
      </c>
      <c r="T6" s="347">
        <v>1</v>
      </c>
      <c r="U6" s="349">
        <v>1</v>
      </c>
      <c r="V6" s="435" t="s">
        <v>135</v>
      </c>
      <c r="W6" s="435" t="s">
        <v>135</v>
      </c>
      <c r="X6" s="435" t="s">
        <v>135</v>
      </c>
      <c r="Y6" s="435" t="s">
        <v>135</v>
      </c>
      <c r="Z6" s="347">
        <v>1</v>
      </c>
      <c r="AA6" s="347">
        <v>1</v>
      </c>
      <c r="AB6" s="349">
        <v>1</v>
      </c>
      <c r="AC6" s="348">
        <v>1</v>
      </c>
      <c r="AD6" s="347">
        <v>1</v>
      </c>
      <c r="AE6" s="347">
        <v>1</v>
      </c>
      <c r="AF6" s="347">
        <v>1</v>
      </c>
      <c r="AG6" s="352">
        <f>SUM(AF6,AE6,AD6,AA6,Z6,T6,Q6,P6,L6,K6,J6,I6,F6,E6,D6,C6)</f>
        <v>16</v>
      </c>
      <c r="AH6" s="353">
        <f>SUM(AC6,AB6,V6,U6,O6,N6,H6,G6)</f>
        <v>6</v>
      </c>
      <c r="AI6" s="354">
        <f>AG6*200+AH6*400</f>
        <v>5600</v>
      </c>
      <c r="AJ6" s="431"/>
      <c r="AK6" s="432"/>
      <c r="AL6" s="432"/>
      <c r="AM6" s="2">
        <v>181</v>
      </c>
      <c r="AO6" s="2">
        <v>181</v>
      </c>
      <c r="AP6" s="411" t="e">
        <f>SUM(AI6,#REF!,#REF!,AI7,#REF!,#REF!,#REF!,#REF!)</f>
        <v>#REF!</v>
      </c>
    </row>
    <row r="7" spans="1:41" ht="24.75" customHeight="1">
      <c r="A7" s="54">
        <v>4</v>
      </c>
      <c r="B7" s="391" t="e">
        <f>#REF!</f>
        <v>#REF!</v>
      </c>
      <c r="C7" s="198">
        <v>1</v>
      </c>
      <c r="D7" s="198">
        <v>1</v>
      </c>
      <c r="E7" s="198">
        <v>1</v>
      </c>
      <c r="F7" s="198">
        <v>1</v>
      </c>
      <c r="G7" s="328">
        <v>1</v>
      </c>
      <c r="H7" s="333">
        <v>1</v>
      </c>
      <c r="I7" s="198">
        <v>1</v>
      </c>
      <c r="J7" s="198">
        <v>1</v>
      </c>
      <c r="K7" s="198">
        <v>1</v>
      </c>
      <c r="L7" s="198">
        <v>1</v>
      </c>
      <c r="M7" s="425" t="s">
        <v>135</v>
      </c>
      <c r="N7" s="425" t="s">
        <v>135</v>
      </c>
      <c r="O7" s="333">
        <v>1</v>
      </c>
      <c r="P7" s="425" t="s">
        <v>135</v>
      </c>
      <c r="Q7" s="425" t="s">
        <v>135</v>
      </c>
      <c r="R7" s="425" t="s">
        <v>135</v>
      </c>
      <c r="S7" s="198">
        <v>1</v>
      </c>
      <c r="T7" s="198">
        <v>1</v>
      </c>
      <c r="U7" s="328">
        <v>1</v>
      </c>
      <c r="V7" s="333">
        <v>1</v>
      </c>
      <c r="W7" s="198">
        <v>1</v>
      </c>
      <c r="X7" s="198">
        <v>1</v>
      </c>
      <c r="Y7" s="198">
        <v>1</v>
      </c>
      <c r="Z7" s="198">
        <v>1</v>
      </c>
      <c r="AA7" s="198">
        <v>1</v>
      </c>
      <c r="AB7" s="328">
        <v>1</v>
      </c>
      <c r="AC7" s="333">
        <v>1</v>
      </c>
      <c r="AD7" s="198">
        <v>1</v>
      </c>
      <c r="AE7" s="198">
        <v>1</v>
      </c>
      <c r="AF7" s="198">
        <v>1</v>
      </c>
      <c r="AG7" s="202">
        <f>SUM(AF7,AE7,AD7,AA7,Z7,Y7,X7,W7,T7,S7,R7,Q7,P7,L7,M7,K7,J7,I7,F7,E7,D7,C7)</f>
        <v>18</v>
      </c>
      <c r="AH7" s="203">
        <f>SUM(AC7,AB7,V7,U7,O7,N7,H7,G7)</f>
        <v>7</v>
      </c>
      <c r="AI7" s="204">
        <f>AG7*200+AH7*400</f>
        <v>6400</v>
      </c>
      <c r="AJ7" s="13"/>
      <c r="AK7" s="13"/>
      <c r="AL7" s="13"/>
      <c r="AM7" s="2">
        <v>181</v>
      </c>
      <c r="AO7" s="2">
        <v>181</v>
      </c>
    </row>
    <row r="8" spans="1:42" ht="24.75" customHeight="1">
      <c r="A8" s="54">
        <v>8</v>
      </c>
      <c r="B8" s="391" t="e">
        <f>#REF!</f>
        <v>#REF!</v>
      </c>
      <c r="C8" s="198">
        <v>1</v>
      </c>
      <c r="D8" s="198">
        <v>1</v>
      </c>
      <c r="E8" s="198">
        <v>1</v>
      </c>
      <c r="F8" s="198">
        <v>1</v>
      </c>
      <c r="G8" s="197" t="s">
        <v>131</v>
      </c>
      <c r="H8" s="333">
        <v>1</v>
      </c>
      <c r="I8" s="198">
        <v>1</v>
      </c>
      <c r="J8" s="198">
        <v>1</v>
      </c>
      <c r="K8" s="198">
        <v>1</v>
      </c>
      <c r="L8" s="198">
        <v>1</v>
      </c>
      <c r="M8" s="425" t="s">
        <v>135</v>
      </c>
      <c r="N8" s="425" t="s">
        <v>135</v>
      </c>
      <c r="O8" s="333">
        <v>1</v>
      </c>
      <c r="P8" s="198">
        <v>1</v>
      </c>
      <c r="Q8" s="198">
        <v>1</v>
      </c>
      <c r="R8" s="198">
        <v>1</v>
      </c>
      <c r="S8" s="198">
        <v>1</v>
      </c>
      <c r="T8" s="198">
        <v>1</v>
      </c>
      <c r="U8" s="328">
        <v>1</v>
      </c>
      <c r="V8" s="333">
        <v>1</v>
      </c>
      <c r="W8" s="198">
        <v>1</v>
      </c>
      <c r="X8" s="198">
        <v>1</v>
      </c>
      <c r="Y8" s="198">
        <v>1</v>
      </c>
      <c r="Z8" s="198">
        <v>1</v>
      </c>
      <c r="AA8" s="198">
        <v>1</v>
      </c>
      <c r="AB8" s="328">
        <v>1</v>
      </c>
      <c r="AC8" s="333">
        <v>1</v>
      </c>
      <c r="AD8" s="198">
        <v>1</v>
      </c>
      <c r="AE8" s="198">
        <v>1</v>
      </c>
      <c r="AF8" s="198">
        <v>1</v>
      </c>
      <c r="AG8" s="202">
        <f>SUM(AF8,AE8,AD8,AA8,Z8,Y8,X8,W8,T8,S8,R8,Q8,P8,L8,M8,K8,J8,I8,F8,E8,D8,C8)</f>
        <v>21</v>
      </c>
      <c r="AH8" s="203">
        <f>SUM(AC8,AB8,V8,U8,O8,N8,H8,G8)</f>
        <v>6</v>
      </c>
      <c r="AI8" s="204">
        <f>AG8*200+AH8*400</f>
        <v>6600</v>
      </c>
      <c r="AJ8" s="13"/>
      <c r="AK8" s="13"/>
      <c r="AL8" s="13"/>
      <c r="AM8" s="2">
        <v>182</v>
      </c>
      <c r="AO8" s="2">
        <v>182</v>
      </c>
      <c r="AP8" s="411">
        <f>SUM(AI8,AI9,AI10)</f>
        <v>19600</v>
      </c>
    </row>
    <row r="9" spans="1:41" ht="24.75" customHeight="1">
      <c r="A9" s="203">
        <v>9</v>
      </c>
      <c r="B9" s="391" t="e">
        <f>#REF!</f>
        <v>#REF!</v>
      </c>
      <c r="C9" s="198">
        <v>1</v>
      </c>
      <c r="D9" s="198">
        <v>1</v>
      </c>
      <c r="E9" s="198">
        <v>1</v>
      </c>
      <c r="F9" s="198">
        <v>1</v>
      </c>
      <c r="G9" s="197" t="s">
        <v>131</v>
      </c>
      <c r="H9" s="333">
        <v>1</v>
      </c>
      <c r="I9" s="198">
        <v>1</v>
      </c>
      <c r="J9" s="198">
        <v>1</v>
      </c>
      <c r="K9" s="198">
        <v>1</v>
      </c>
      <c r="L9" s="198">
        <v>1</v>
      </c>
      <c r="M9" s="425" t="s">
        <v>135</v>
      </c>
      <c r="N9" s="425" t="s">
        <v>135</v>
      </c>
      <c r="O9" s="333">
        <v>1</v>
      </c>
      <c r="P9" s="425" t="s">
        <v>135</v>
      </c>
      <c r="Q9" s="425" t="s">
        <v>135</v>
      </c>
      <c r="R9" s="425" t="s">
        <v>135</v>
      </c>
      <c r="S9" s="198">
        <v>1</v>
      </c>
      <c r="T9" s="198">
        <v>1</v>
      </c>
      <c r="U9" s="328">
        <v>1</v>
      </c>
      <c r="V9" s="333">
        <v>1</v>
      </c>
      <c r="W9" s="198">
        <v>1</v>
      </c>
      <c r="X9" s="198">
        <v>1</v>
      </c>
      <c r="Y9" s="198">
        <v>1</v>
      </c>
      <c r="Z9" s="198">
        <v>1</v>
      </c>
      <c r="AA9" s="198">
        <v>1</v>
      </c>
      <c r="AB9" s="328">
        <v>1</v>
      </c>
      <c r="AC9" s="333">
        <v>1</v>
      </c>
      <c r="AD9" s="198">
        <v>1</v>
      </c>
      <c r="AE9" s="198">
        <v>1</v>
      </c>
      <c r="AF9" s="198">
        <v>1</v>
      </c>
      <c r="AG9" s="202">
        <f>SUM(AF9,AE9,AD9,AA9,Z9,Y9,X9,W9,T9,S9,R9,Q9,P9,L9,M9,K9,J9,I9,F9,E9,D9,C9)</f>
        <v>18</v>
      </c>
      <c r="AH9" s="203">
        <f>SUM(AC9,AB9,V9,U9,O9,N9,H9,G9)</f>
        <v>6</v>
      </c>
      <c r="AI9" s="204">
        <f>AG9*200+AH9*400</f>
        <v>6000</v>
      </c>
      <c r="AJ9" s="13"/>
      <c r="AK9" s="13"/>
      <c r="AL9" s="13"/>
      <c r="AM9" s="2">
        <v>182</v>
      </c>
      <c r="AO9" s="2">
        <v>182</v>
      </c>
    </row>
    <row r="10" spans="1:41" ht="24.75" customHeight="1">
      <c r="A10" s="54">
        <v>10</v>
      </c>
      <c r="B10" s="391" t="e">
        <f>#REF!</f>
        <v>#REF!</v>
      </c>
      <c r="C10" s="198">
        <v>1</v>
      </c>
      <c r="D10" s="198">
        <v>1</v>
      </c>
      <c r="E10" s="198">
        <v>1</v>
      </c>
      <c r="F10" s="198">
        <v>1</v>
      </c>
      <c r="G10" s="328">
        <v>1</v>
      </c>
      <c r="H10" s="333">
        <v>1</v>
      </c>
      <c r="I10" s="198">
        <v>1</v>
      </c>
      <c r="J10" s="198">
        <v>1</v>
      </c>
      <c r="K10" s="198">
        <v>1</v>
      </c>
      <c r="L10" s="198">
        <v>1</v>
      </c>
      <c r="M10" s="425" t="s">
        <v>135</v>
      </c>
      <c r="N10" s="425" t="s">
        <v>135</v>
      </c>
      <c r="O10" s="333">
        <v>1</v>
      </c>
      <c r="P10" s="198">
        <v>1</v>
      </c>
      <c r="Q10" s="198">
        <v>1</v>
      </c>
      <c r="R10" s="198">
        <v>1</v>
      </c>
      <c r="S10" s="198">
        <v>1</v>
      </c>
      <c r="T10" s="198">
        <v>1</v>
      </c>
      <c r="U10" s="328">
        <v>1</v>
      </c>
      <c r="V10" s="333">
        <v>1</v>
      </c>
      <c r="W10" s="198">
        <v>1</v>
      </c>
      <c r="X10" s="198">
        <v>1</v>
      </c>
      <c r="Y10" s="198">
        <v>1</v>
      </c>
      <c r="Z10" s="198">
        <v>1</v>
      </c>
      <c r="AA10" s="198">
        <v>1</v>
      </c>
      <c r="AB10" s="328">
        <v>1</v>
      </c>
      <c r="AC10" s="333">
        <v>1</v>
      </c>
      <c r="AD10" s="198">
        <v>1</v>
      </c>
      <c r="AE10" s="198">
        <v>1</v>
      </c>
      <c r="AF10" s="198">
        <v>1</v>
      </c>
      <c r="AG10" s="202">
        <f>SUM(AF10,AE10,AD10,AA10,Z10,Y10,X10,W10,T10,S10,R10,Q10,P10,L10,M10,K10,J10,I10,F10,E10,D10,C10)</f>
        <v>21</v>
      </c>
      <c r="AH10" s="203">
        <f>SUM(AC10,AB10,V10,U10,O10,N10,H10,G10)</f>
        <v>7</v>
      </c>
      <c r="AI10" s="204">
        <f>AG10*200+AH10*400</f>
        <v>7000</v>
      </c>
      <c r="AJ10" s="13"/>
      <c r="AK10" s="13"/>
      <c r="AL10" s="13"/>
      <c r="AM10" s="2">
        <v>182</v>
      </c>
      <c r="AO10" s="2">
        <v>182</v>
      </c>
    </row>
    <row r="11" spans="1:38" ht="14.25" customHeight="1">
      <c r="A11" s="68"/>
      <c r="B11" s="41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12"/>
      <c r="AH11" s="213"/>
      <c r="AI11" s="214"/>
      <c r="AJ11" s="14"/>
      <c r="AK11" s="14"/>
      <c r="AL11" s="14"/>
    </row>
    <row r="12" spans="3:42" ht="26.25" customHeight="1">
      <c r="C12" s="323"/>
      <c r="D12" s="323"/>
      <c r="E12" s="323"/>
      <c r="F12" s="323"/>
      <c r="G12" s="153"/>
      <c r="H12" s="154"/>
      <c r="I12" s="323"/>
      <c r="J12" s="323"/>
      <c r="K12" s="323"/>
      <c r="L12" s="323"/>
      <c r="M12" s="323"/>
      <c r="N12" s="153"/>
      <c r="O12" s="154"/>
      <c r="P12" s="323"/>
      <c r="Q12" s="323"/>
      <c r="R12" s="323"/>
      <c r="S12" s="323"/>
      <c r="T12" s="323"/>
      <c r="U12" s="153"/>
      <c r="V12" s="154"/>
      <c r="W12" s="323"/>
      <c r="X12" s="323"/>
      <c r="Y12" s="323"/>
      <c r="Z12" s="323"/>
      <c r="AA12" s="323"/>
      <c r="AB12" s="153"/>
      <c r="AC12" s="154"/>
      <c r="AD12" s="323"/>
      <c r="AE12" s="323"/>
      <c r="AF12" s="323"/>
      <c r="AG12" s="366">
        <f>SUM(AG6:AG11)</f>
        <v>94</v>
      </c>
      <c r="AH12" s="367">
        <f>SUM(AH6:AH11)</f>
        <v>32</v>
      </c>
      <c r="AI12" s="368">
        <f>SUM(AI6:AI11)</f>
        <v>31600</v>
      </c>
      <c r="AP12" s="411" t="e">
        <f>SUM(AP6:AP11)</f>
        <v>#REF!</v>
      </c>
    </row>
    <row r="13" spans="2:33" ht="26.25" customHeight="1">
      <c r="B13" s="437" t="s">
        <v>123</v>
      </c>
      <c r="C13" s="6" t="s">
        <v>275</v>
      </c>
      <c r="D13" s="717" t="str">
        <f>_xlfn.BAHTTEXT(AI12)</f>
        <v>สามหมื่นหนึ่งพันหกร้อยบาทถ้วน</v>
      </c>
      <c r="E13" s="717"/>
      <c r="F13" s="717"/>
      <c r="G13" s="717"/>
      <c r="H13" s="717"/>
      <c r="I13" s="717"/>
      <c r="J13" s="717"/>
      <c r="K13" s="717"/>
      <c r="L13" s="717"/>
      <c r="M13" s="717"/>
      <c r="N13" s="717"/>
      <c r="O13" s="717"/>
      <c r="P13" s="717"/>
      <c r="Q13" s="717"/>
      <c r="R13" s="717"/>
      <c r="S13" s="717"/>
      <c r="T13" s="717"/>
      <c r="U13" s="717"/>
      <c r="V13" s="324" t="s">
        <v>26</v>
      </c>
      <c r="W13" s="438"/>
      <c r="Y13" s="324"/>
      <c r="Z13" s="324"/>
      <c r="AA13" s="324"/>
      <c r="AB13" s="404"/>
      <c r="AC13" s="403"/>
      <c r="AD13" s="324"/>
      <c r="AE13" s="324"/>
      <c r="AF13" s="324"/>
      <c r="AG13" s="147"/>
    </row>
    <row r="14" ht="26.25" customHeight="1">
      <c r="B14" s="280" t="s">
        <v>11</v>
      </c>
    </row>
    <row r="15" spans="1:30" ht="26.25" customHeight="1">
      <c r="A15" s="2" t="s">
        <v>12</v>
      </c>
      <c r="AD15" s="2" t="s">
        <v>129</v>
      </c>
    </row>
  </sheetData>
  <sheetProtection/>
  <mergeCells count="13">
    <mergeCell ref="A1:AL1"/>
    <mergeCell ref="A2:AL2"/>
    <mergeCell ref="A3:A5"/>
    <mergeCell ref="B3:B5"/>
    <mergeCell ref="C3:AE3"/>
    <mergeCell ref="AG3:AH3"/>
    <mergeCell ref="AI3:AI5"/>
    <mergeCell ref="AJ3:AJ5"/>
    <mergeCell ref="AK3:AK5"/>
    <mergeCell ref="AL3:AL5"/>
    <mergeCell ref="AG4:AG5"/>
    <mergeCell ref="AH4:AH5"/>
    <mergeCell ref="D13:U13"/>
  </mergeCells>
  <printOptions/>
  <pageMargins left="0.07874015748031496" right="0.07874015748031496" top="0.1968503937007874" bottom="0.1968503937007874" header="0.5118110236220472" footer="0.511811023622047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>
    <tabColor rgb="FF00B0F0"/>
  </sheetPr>
  <dimension ref="A1:N2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6.421875" style="2" customWidth="1"/>
    <col min="2" max="2" width="29.421875" style="2" customWidth="1"/>
    <col min="3" max="3" width="10.28125" style="2" customWidth="1"/>
    <col min="4" max="4" width="2.8515625" style="2" customWidth="1"/>
    <col min="5" max="5" width="7.00390625" style="2" customWidth="1"/>
    <col min="6" max="7" width="11.421875" style="2" customWidth="1"/>
    <col min="8" max="8" width="17.8515625" style="2" customWidth="1"/>
    <col min="9" max="16384" width="9.140625" style="2" customWidth="1"/>
  </cols>
  <sheetData>
    <row r="1" spans="1:8" ht="27" customHeight="1">
      <c r="A1" s="661" t="s">
        <v>33</v>
      </c>
      <c r="B1" s="661"/>
      <c r="C1" s="661"/>
      <c r="D1" s="661"/>
      <c r="E1" s="661"/>
      <c r="F1" s="661"/>
      <c r="G1" s="661"/>
      <c r="H1" s="661"/>
    </row>
    <row r="2" spans="1:8" ht="27" customHeight="1" hidden="1">
      <c r="A2" s="99"/>
      <c r="B2" s="99"/>
      <c r="C2" s="99" t="s">
        <v>87</v>
      </c>
      <c r="D2" s="99"/>
      <c r="E2" s="99"/>
      <c r="F2" s="99"/>
      <c r="G2" s="99"/>
      <c r="H2" s="99"/>
    </row>
    <row r="3" spans="1:8" ht="27" customHeight="1" hidden="1">
      <c r="A3" s="99"/>
      <c r="B3" s="99"/>
      <c r="C3" s="99" t="s">
        <v>82</v>
      </c>
      <c r="D3" s="99"/>
      <c r="E3" s="99"/>
      <c r="F3" s="99"/>
      <c r="G3" s="99"/>
      <c r="H3" s="99"/>
    </row>
    <row r="4" spans="1:8" ht="27" customHeight="1" hidden="1">
      <c r="A4" s="99"/>
      <c r="B4" s="99"/>
      <c r="C4" s="99" t="s">
        <v>81</v>
      </c>
      <c r="D4" s="99"/>
      <c r="E4" s="99"/>
      <c r="F4" s="99"/>
      <c r="G4" s="99"/>
      <c r="H4" s="99"/>
    </row>
    <row r="5" spans="1:8" ht="27" customHeight="1" hidden="1">
      <c r="A5" s="99"/>
      <c r="B5" s="99"/>
      <c r="C5" s="99" t="s">
        <v>83</v>
      </c>
      <c r="D5" s="99"/>
      <c r="E5" s="99"/>
      <c r="F5" s="99"/>
      <c r="G5" s="99"/>
      <c r="H5" s="99"/>
    </row>
    <row r="6" spans="1:8" ht="27" customHeight="1" hidden="1">
      <c r="A6" s="99"/>
      <c r="B6" s="99"/>
      <c r="C6" s="99" t="s">
        <v>84</v>
      </c>
      <c r="D6" s="99"/>
      <c r="E6" s="99"/>
      <c r="F6" s="99"/>
      <c r="G6" s="99"/>
      <c r="H6" s="99"/>
    </row>
    <row r="7" spans="1:8" ht="27" customHeight="1" hidden="1">
      <c r="A7" s="99"/>
      <c r="B7" s="99"/>
      <c r="C7" s="99" t="s">
        <v>85</v>
      </c>
      <c r="D7" s="99"/>
      <c r="E7" s="99"/>
      <c r="F7" s="99"/>
      <c r="G7" s="99"/>
      <c r="H7" s="99"/>
    </row>
    <row r="8" spans="1:8" ht="27" customHeight="1" hidden="1">
      <c r="A8" s="99"/>
      <c r="B8" s="99"/>
      <c r="C8" s="99" t="s">
        <v>86</v>
      </c>
      <c r="D8" s="99"/>
      <c r="E8" s="99"/>
      <c r="F8" s="99"/>
      <c r="G8" s="99"/>
      <c r="H8" s="99"/>
    </row>
    <row r="9" spans="1:8" s="3" customFormat="1" ht="27.75" customHeight="1">
      <c r="A9" s="103"/>
      <c r="B9" s="104"/>
      <c r="C9" s="99" t="s">
        <v>83</v>
      </c>
      <c r="D9" s="103" t="s">
        <v>28</v>
      </c>
      <c r="E9" s="99">
        <v>19</v>
      </c>
      <c r="F9" s="472" t="s">
        <v>342</v>
      </c>
      <c r="G9" s="115"/>
      <c r="H9" s="103"/>
    </row>
    <row r="10" spans="1:8" s="3" customFormat="1" ht="32.25" customHeight="1">
      <c r="A10" s="661" t="s">
        <v>323</v>
      </c>
      <c r="B10" s="661"/>
      <c r="C10" s="661"/>
      <c r="D10" s="661"/>
      <c r="E10" s="661"/>
      <c r="F10" s="661"/>
      <c r="G10" s="661"/>
      <c r="H10" s="661"/>
    </row>
    <row r="11" spans="1:8" s="20" customFormat="1" ht="35.25" customHeight="1">
      <c r="A11" s="159" t="s">
        <v>28</v>
      </c>
      <c r="B11" s="161" t="s">
        <v>2</v>
      </c>
      <c r="C11" s="662" t="s">
        <v>35</v>
      </c>
      <c r="D11" s="663"/>
      <c r="E11" s="664"/>
      <c r="F11" s="19" t="s">
        <v>30</v>
      </c>
      <c r="G11" s="19" t="s">
        <v>31</v>
      </c>
      <c r="H11" s="19" t="s">
        <v>9</v>
      </c>
    </row>
    <row r="12" spans="1:8" ht="32.25" customHeight="1" hidden="1">
      <c r="A12" s="15">
        <v>1</v>
      </c>
      <c r="B12" s="118"/>
      <c r="C12" s="105"/>
      <c r="D12" s="112"/>
      <c r="E12" s="108"/>
      <c r="F12" s="108"/>
      <c r="G12" s="12"/>
      <c r="H12" s="12"/>
    </row>
    <row r="13" spans="1:14" ht="32.25" customHeight="1">
      <c r="A13" s="98">
        <v>1</v>
      </c>
      <c r="B13" s="119"/>
      <c r="C13" s="128"/>
      <c r="D13" s="410"/>
      <c r="E13" s="110"/>
      <c r="F13" s="645" t="s">
        <v>349</v>
      </c>
      <c r="G13" s="604" t="s">
        <v>350</v>
      </c>
      <c r="H13" s="77"/>
      <c r="J13" s="646" t="s">
        <v>351</v>
      </c>
      <c r="K13" s="643"/>
      <c r="L13" s="643"/>
      <c r="M13" s="643"/>
      <c r="N13" s="643"/>
    </row>
    <row r="14" spans="1:14" ht="32.25" customHeight="1">
      <c r="A14" s="98">
        <v>2</v>
      </c>
      <c r="B14" s="119"/>
      <c r="C14" s="128"/>
      <c r="D14" s="113"/>
      <c r="E14" s="110"/>
      <c r="F14" s="645" t="s">
        <v>349</v>
      </c>
      <c r="G14" s="604" t="s">
        <v>350</v>
      </c>
      <c r="H14" s="13"/>
      <c r="J14" s="646" t="s">
        <v>352</v>
      </c>
      <c r="K14" s="643"/>
      <c r="L14" s="643"/>
      <c r="M14" s="643"/>
      <c r="N14" s="643"/>
    </row>
    <row r="15" spans="1:8" ht="32.25" customHeight="1">
      <c r="A15" s="16">
        <v>3</v>
      </c>
      <c r="B15" s="119"/>
      <c r="C15" s="128"/>
      <c r="D15" s="410"/>
      <c r="E15" s="110"/>
      <c r="F15" s="645" t="s">
        <v>349</v>
      </c>
      <c r="G15" s="604" t="s">
        <v>350</v>
      </c>
      <c r="H15" s="13"/>
    </row>
    <row r="16" spans="1:8" ht="32.25" customHeight="1">
      <c r="A16" s="98"/>
      <c r="B16" s="119"/>
      <c r="C16" s="128"/>
      <c r="D16" s="410"/>
      <c r="E16" s="110"/>
      <c r="F16" s="110"/>
      <c r="G16" s="13"/>
      <c r="H16" s="13"/>
    </row>
    <row r="17" spans="1:8" ht="32.25" customHeight="1">
      <c r="A17" s="16"/>
      <c r="B17" s="119"/>
      <c r="C17" s="128"/>
      <c r="D17" s="410"/>
      <c r="E17" s="110"/>
      <c r="F17" s="110"/>
      <c r="G17" s="13"/>
      <c r="H17" s="13"/>
    </row>
    <row r="18" spans="1:8" ht="32.25" customHeight="1">
      <c r="A18" s="98"/>
      <c r="B18" s="119"/>
      <c r="C18" s="128"/>
      <c r="D18" s="410"/>
      <c r="E18" s="110"/>
      <c r="F18" s="110"/>
      <c r="G18" s="13"/>
      <c r="H18" s="13"/>
    </row>
    <row r="19" spans="1:8" ht="32.25" customHeight="1">
      <c r="A19" s="16"/>
      <c r="B19" s="119"/>
      <c r="C19" s="128"/>
      <c r="D19" s="410"/>
      <c r="E19" s="110"/>
      <c r="F19" s="110"/>
      <c r="G19" s="13"/>
      <c r="H19" s="13"/>
    </row>
    <row r="20" spans="1:8" ht="32.25" customHeight="1">
      <c r="A20" s="98"/>
      <c r="B20" s="119"/>
      <c r="C20" s="128"/>
      <c r="D20" s="410"/>
      <c r="E20" s="110"/>
      <c r="F20" s="110"/>
      <c r="G20" s="13"/>
      <c r="H20" s="13"/>
    </row>
    <row r="21" spans="1:8" ht="32.25" customHeight="1">
      <c r="A21" s="16"/>
      <c r="B21" s="392"/>
      <c r="C21" s="473"/>
      <c r="D21" s="474"/>
      <c r="E21" s="344"/>
      <c r="F21" s="344"/>
      <c r="G21" s="321"/>
      <c r="H21" s="321"/>
    </row>
    <row r="22" spans="1:8" ht="32.25" customHeight="1">
      <c r="A22" s="98"/>
      <c r="B22" s="392"/>
      <c r="C22" s="473"/>
      <c r="D22" s="474"/>
      <c r="E22" s="344"/>
      <c r="F22" s="344"/>
      <c r="G22" s="321"/>
      <c r="H22" s="321"/>
    </row>
    <row r="23" spans="1:8" ht="32.25" customHeight="1">
      <c r="A23" s="17"/>
      <c r="B23" s="107"/>
      <c r="C23" s="107"/>
      <c r="D23" s="114"/>
      <c r="E23" s="111"/>
      <c r="F23" s="111"/>
      <c r="G23" s="14"/>
      <c r="H23" s="14"/>
    </row>
    <row r="26" ht="23.25">
      <c r="B26" s="21"/>
    </row>
  </sheetData>
  <sheetProtection/>
  <mergeCells count="3">
    <mergeCell ref="A1:H1"/>
    <mergeCell ref="A10:H10"/>
    <mergeCell ref="C11:E11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>
    <tabColor rgb="FF00B050"/>
  </sheetPr>
  <dimension ref="A1:AB1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7109375" style="2" customWidth="1"/>
    <col min="2" max="2" width="24.8515625" style="2" customWidth="1"/>
    <col min="3" max="3" width="3.28125" style="485" customWidth="1"/>
    <col min="4" max="4" width="3.28125" style="486" customWidth="1"/>
    <col min="5" max="9" width="3.28125" style="2" customWidth="1"/>
    <col min="10" max="10" width="3.28125" style="485" customWidth="1"/>
    <col min="11" max="11" width="3.28125" style="486" customWidth="1"/>
    <col min="12" max="16" width="3.28125" style="2" customWidth="1"/>
    <col min="17" max="17" width="3.28125" style="1" hidden="1" customWidth="1"/>
    <col min="18" max="18" width="3.28125" style="486" hidden="1" customWidth="1"/>
    <col min="19" max="19" width="3.28125" style="2" hidden="1" customWidth="1"/>
    <col min="20" max="21" width="7.421875" style="2" customWidth="1"/>
    <col min="22" max="22" width="10.28125" style="2" customWidth="1"/>
    <col min="23" max="23" width="10.7109375" style="2" customWidth="1"/>
    <col min="24" max="24" width="13.7109375" style="2" customWidth="1"/>
    <col min="25" max="25" width="9.00390625" style="2" customWidth="1"/>
    <col min="26" max="16384" width="9.140625" style="2" customWidth="1"/>
  </cols>
  <sheetData>
    <row r="1" spans="1:25" s="1" customFormat="1" ht="24.75" customHeight="1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</row>
    <row r="2" spans="1:25" s="1" customFormat="1" ht="24.75" customHeight="1">
      <c r="A2" s="653" t="s">
        <v>317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</row>
    <row r="3" spans="1:25" ht="28.5" customHeight="1">
      <c r="A3" s="654" t="s">
        <v>1</v>
      </c>
      <c r="B3" s="656" t="s">
        <v>2</v>
      </c>
      <c r="C3" s="720" t="s">
        <v>319</v>
      </c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9"/>
      <c r="T3" s="689" t="s">
        <v>3</v>
      </c>
      <c r="U3" s="689"/>
      <c r="V3" s="654" t="s">
        <v>6</v>
      </c>
      <c r="W3" s="654" t="s">
        <v>7</v>
      </c>
      <c r="X3" s="692" t="s">
        <v>8</v>
      </c>
      <c r="Y3" s="654" t="s">
        <v>9</v>
      </c>
    </row>
    <row r="4" spans="1:25" ht="19.5" customHeight="1">
      <c r="A4" s="654"/>
      <c r="B4" s="656"/>
      <c r="C4" s="613" t="s">
        <v>22</v>
      </c>
      <c r="D4" s="614" t="s">
        <v>126</v>
      </c>
      <c r="E4" s="529" t="s">
        <v>23</v>
      </c>
      <c r="F4" s="529" t="s">
        <v>24</v>
      </c>
      <c r="G4" s="529" t="s">
        <v>25</v>
      </c>
      <c r="H4" s="616" t="s">
        <v>21</v>
      </c>
      <c r="I4" s="616" t="s">
        <v>29</v>
      </c>
      <c r="J4" s="611" t="s">
        <v>22</v>
      </c>
      <c r="K4" s="612" t="s">
        <v>126</v>
      </c>
      <c r="L4" s="529" t="s">
        <v>23</v>
      </c>
      <c r="M4" s="529" t="s">
        <v>24</v>
      </c>
      <c r="N4" s="529" t="s">
        <v>25</v>
      </c>
      <c r="O4" s="616" t="s">
        <v>21</v>
      </c>
      <c r="P4" s="616" t="s">
        <v>29</v>
      </c>
      <c r="Q4" s="606" t="s">
        <v>21</v>
      </c>
      <c r="R4" s="605" t="s">
        <v>29</v>
      </c>
      <c r="S4" s="471" t="s">
        <v>22</v>
      </c>
      <c r="T4" s="649" t="s">
        <v>4</v>
      </c>
      <c r="U4" s="649" t="s">
        <v>5</v>
      </c>
      <c r="V4" s="654"/>
      <c r="W4" s="654"/>
      <c r="X4" s="692"/>
      <c r="Y4" s="654"/>
    </row>
    <row r="5" spans="1:25" ht="38.25" customHeight="1">
      <c r="A5" s="672"/>
      <c r="B5" s="656"/>
      <c r="C5" s="615">
        <v>4</v>
      </c>
      <c r="D5" s="615">
        <v>5</v>
      </c>
      <c r="E5" s="535">
        <v>6</v>
      </c>
      <c r="F5" s="535">
        <v>7</v>
      </c>
      <c r="G5" s="535">
        <v>8</v>
      </c>
      <c r="H5" s="617">
        <v>9</v>
      </c>
      <c r="I5" s="617">
        <v>10</v>
      </c>
      <c r="J5" s="535">
        <v>11</v>
      </c>
      <c r="K5" s="535">
        <v>12</v>
      </c>
      <c r="L5" s="535">
        <v>13</v>
      </c>
      <c r="M5" s="535">
        <v>14</v>
      </c>
      <c r="N5" s="535">
        <v>15</v>
      </c>
      <c r="O5" s="617">
        <v>16</v>
      </c>
      <c r="P5" s="617">
        <v>17</v>
      </c>
      <c r="Q5" s="608">
        <v>29</v>
      </c>
      <c r="R5" s="607">
        <v>30</v>
      </c>
      <c r="S5" s="363">
        <v>31</v>
      </c>
      <c r="T5" s="684"/>
      <c r="U5" s="684"/>
      <c r="V5" s="654"/>
      <c r="W5" s="654"/>
      <c r="X5" s="692"/>
      <c r="Y5" s="654"/>
    </row>
    <row r="6" spans="1:28" ht="23.25" customHeight="1">
      <c r="A6" s="494">
        <v>1</v>
      </c>
      <c r="B6" s="12" t="s">
        <v>318</v>
      </c>
      <c r="C6" s="619">
        <v>1</v>
      </c>
      <c r="D6" s="619">
        <v>1</v>
      </c>
      <c r="E6" s="619">
        <v>1</v>
      </c>
      <c r="F6" s="619">
        <v>1</v>
      </c>
      <c r="G6" s="619">
        <v>1</v>
      </c>
      <c r="H6" s="618">
        <v>1</v>
      </c>
      <c r="I6" s="618">
        <v>1</v>
      </c>
      <c r="J6" s="619">
        <v>1</v>
      </c>
      <c r="K6" s="619">
        <v>1</v>
      </c>
      <c r="L6" s="619">
        <v>1</v>
      </c>
      <c r="M6" s="619">
        <v>1</v>
      </c>
      <c r="N6" s="619">
        <v>1</v>
      </c>
      <c r="O6" s="618">
        <v>1</v>
      </c>
      <c r="P6" s="618">
        <v>1</v>
      </c>
      <c r="Q6" s="609"/>
      <c r="R6" s="191"/>
      <c r="S6" s="497"/>
      <c r="T6" s="503">
        <f>SUM(C6,D6,E6,F6,G6,J6,K6,L6,M6,N6)</f>
        <v>10</v>
      </c>
      <c r="U6" s="503">
        <f>SUM(H6,I6,O6,P6)</f>
        <v>4</v>
      </c>
      <c r="V6" s="501">
        <f>T6*200+U6*420</f>
        <v>3680</v>
      </c>
      <c r="W6" s="12"/>
      <c r="X6" s="12"/>
      <c r="Y6" s="721"/>
      <c r="AB6" s="488"/>
    </row>
    <row r="7" spans="1:28" ht="24.75">
      <c r="A7" s="160">
        <v>2</v>
      </c>
      <c r="B7" s="13">
        <f>แบบฟอร์มบัญชีลงเวลา!B14</f>
        <v>0</v>
      </c>
      <c r="C7" s="621">
        <v>1</v>
      </c>
      <c r="D7" s="621">
        <v>1</v>
      </c>
      <c r="E7" s="621">
        <v>1</v>
      </c>
      <c r="F7" s="621">
        <v>1</v>
      </c>
      <c r="G7" s="621">
        <v>1</v>
      </c>
      <c r="H7" s="620">
        <v>1</v>
      </c>
      <c r="I7" s="620">
        <v>1</v>
      </c>
      <c r="J7" s="621">
        <v>1</v>
      </c>
      <c r="K7" s="621">
        <v>1</v>
      </c>
      <c r="L7" s="621">
        <v>1</v>
      </c>
      <c r="M7" s="621">
        <v>1</v>
      </c>
      <c r="N7" s="621">
        <v>1</v>
      </c>
      <c r="O7" s="620">
        <v>1</v>
      </c>
      <c r="P7" s="620">
        <v>1</v>
      </c>
      <c r="Q7" s="201"/>
      <c r="R7" s="200"/>
      <c r="S7" s="500"/>
      <c r="T7" s="504">
        <f>SUM(C7,D7,E7,F7,G7,J7,K7,L7,M7,N7)</f>
        <v>10</v>
      </c>
      <c r="U7" s="504">
        <f>SUM(H7,I7,O7,P7)</f>
        <v>4</v>
      </c>
      <c r="V7" s="502">
        <f>T7*200+U7*420</f>
        <v>3680</v>
      </c>
      <c r="W7" s="13"/>
      <c r="X7" s="13"/>
      <c r="Y7" s="722"/>
      <c r="AB7" s="488"/>
    </row>
    <row r="8" spans="1:28" ht="24.75">
      <c r="A8" s="160">
        <v>3</v>
      </c>
      <c r="B8" s="13">
        <f>+แบบฟอร์มบัญชีลงเวลา!B15</f>
        <v>0</v>
      </c>
      <c r="C8" s="621">
        <v>1</v>
      </c>
      <c r="D8" s="621">
        <v>1</v>
      </c>
      <c r="E8" s="621">
        <v>1</v>
      </c>
      <c r="F8" s="621">
        <v>1</v>
      </c>
      <c r="G8" s="621">
        <v>1</v>
      </c>
      <c r="H8" s="620">
        <v>1</v>
      </c>
      <c r="I8" s="620">
        <v>1</v>
      </c>
      <c r="J8" s="621">
        <v>1</v>
      </c>
      <c r="K8" s="621">
        <v>1</v>
      </c>
      <c r="L8" s="621">
        <v>1</v>
      </c>
      <c r="M8" s="621">
        <v>1</v>
      </c>
      <c r="N8" s="621">
        <v>1</v>
      </c>
      <c r="O8" s="620">
        <v>1</v>
      </c>
      <c r="P8" s="620">
        <v>1</v>
      </c>
      <c r="Q8" s="201"/>
      <c r="R8" s="200"/>
      <c r="S8" s="500"/>
      <c r="T8" s="504">
        <f>SUM(C8,D8,E8,F8,G8,J8,K8,L8,M8,N8)</f>
        <v>10</v>
      </c>
      <c r="U8" s="504">
        <f>SUM(H8,I8,O8,P8)</f>
        <v>4</v>
      </c>
      <c r="V8" s="502">
        <f>T8*200+U8*420</f>
        <v>3680</v>
      </c>
      <c r="W8" s="13"/>
      <c r="X8" s="13"/>
      <c r="Y8" s="722"/>
      <c r="AB8" s="488"/>
    </row>
    <row r="9" spans="1:25" ht="24.75">
      <c r="A9" s="160">
        <v>4</v>
      </c>
      <c r="B9" s="13">
        <f>+แบบฟอร์มบัญชีลงเวลา!B16</f>
        <v>0</v>
      </c>
      <c r="C9" s="621">
        <v>1</v>
      </c>
      <c r="D9" s="621">
        <v>1</v>
      </c>
      <c r="E9" s="621">
        <v>1</v>
      </c>
      <c r="F9" s="621">
        <v>1</v>
      </c>
      <c r="G9" s="621">
        <v>1</v>
      </c>
      <c r="H9" s="620">
        <v>1</v>
      </c>
      <c r="I9" s="620">
        <v>1</v>
      </c>
      <c r="J9" s="621">
        <v>1</v>
      </c>
      <c r="K9" s="621">
        <v>1</v>
      </c>
      <c r="L9" s="621">
        <v>1</v>
      </c>
      <c r="M9" s="621">
        <v>1</v>
      </c>
      <c r="N9" s="621">
        <v>1</v>
      </c>
      <c r="O9" s="620">
        <v>1</v>
      </c>
      <c r="P9" s="620">
        <v>1</v>
      </c>
      <c r="Q9" s="201"/>
      <c r="R9" s="200"/>
      <c r="S9" s="500"/>
      <c r="T9" s="504">
        <f>SUM(C9,D9,E9,F9,G9,J9,K9,L9,M9,N9)</f>
        <v>10</v>
      </c>
      <c r="U9" s="504">
        <f>SUM(H9,I9,O9,P9)</f>
        <v>4</v>
      </c>
      <c r="V9" s="502">
        <f>T9*200+U9*420</f>
        <v>3680</v>
      </c>
      <c r="W9" s="13"/>
      <c r="X9" s="13"/>
      <c r="Y9" s="722"/>
    </row>
    <row r="10" spans="1:25" ht="24.75">
      <c r="A10" s="160">
        <v>5</v>
      </c>
      <c r="B10" s="13">
        <f>+แบบฟอร์มบัญชีลงเวลา!B17</f>
        <v>0</v>
      </c>
      <c r="C10" s="621">
        <v>1</v>
      </c>
      <c r="D10" s="621">
        <v>1</v>
      </c>
      <c r="E10" s="621">
        <v>1</v>
      </c>
      <c r="F10" s="621">
        <v>1</v>
      </c>
      <c r="G10" s="621">
        <v>1</v>
      </c>
      <c r="H10" s="620">
        <v>1</v>
      </c>
      <c r="I10" s="620" t="s">
        <v>131</v>
      </c>
      <c r="J10" s="621">
        <v>1</v>
      </c>
      <c r="K10" s="621">
        <v>1</v>
      </c>
      <c r="L10" s="621">
        <v>1</v>
      </c>
      <c r="M10" s="621">
        <v>1</v>
      </c>
      <c r="N10" s="621">
        <v>1</v>
      </c>
      <c r="O10" s="620">
        <v>1</v>
      </c>
      <c r="P10" s="620">
        <v>1</v>
      </c>
      <c r="Q10" s="201"/>
      <c r="R10" s="200"/>
      <c r="S10" s="500"/>
      <c r="T10" s="504">
        <f>SUM(C10,D10,E10,F10,G10,J10,K10,L10,M10,N10)</f>
        <v>10</v>
      </c>
      <c r="U10" s="504">
        <f>SUM(H10,I10,O10,P10)</f>
        <v>3</v>
      </c>
      <c r="V10" s="502">
        <f>T10*200+U10*420</f>
        <v>3260</v>
      </c>
      <c r="W10" s="13"/>
      <c r="X10" s="13"/>
      <c r="Y10" s="722"/>
    </row>
    <row r="11" spans="1:25" ht="24.75">
      <c r="A11" s="483"/>
      <c r="B11" s="483"/>
      <c r="C11" s="623"/>
      <c r="D11" s="623"/>
      <c r="E11" s="623"/>
      <c r="F11" s="623"/>
      <c r="G11" s="623"/>
      <c r="H11" s="622"/>
      <c r="I11" s="622"/>
      <c r="J11" s="623"/>
      <c r="K11" s="623"/>
      <c r="L11" s="623"/>
      <c r="M11" s="623"/>
      <c r="N11" s="623"/>
      <c r="O11" s="622"/>
      <c r="P11" s="622"/>
      <c r="Q11" s="543"/>
      <c r="R11" s="610"/>
      <c r="S11" s="493"/>
      <c r="T11" s="624"/>
      <c r="U11" s="624"/>
      <c r="V11" s="483"/>
      <c r="W11" s="483"/>
      <c r="X11" s="483"/>
      <c r="Y11" s="723"/>
    </row>
    <row r="12" spans="13:22" ht="28.5" customHeight="1">
      <c r="M12" s="528" t="s">
        <v>27</v>
      </c>
      <c r="O12" s="484"/>
      <c r="Q12" s="484"/>
      <c r="R12" s="487"/>
      <c r="S12" s="484"/>
      <c r="T12" s="509">
        <f>SUM(T6:T11)</f>
        <v>50</v>
      </c>
      <c r="U12" s="509">
        <f>SUM(U6:U11)</f>
        <v>19</v>
      </c>
      <c r="V12" s="510">
        <f>SUM(V6:V11)</f>
        <v>17980</v>
      </c>
    </row>
    <row r="14" spans="2:3" ht="23.25">
      <c r="B14" s="2" t="s">
        <v>305</v>
      </c>
      <c r="C14" s="485" t="str">
        <f>"("&amp;_xlfn.BAHTTEXT(V12)&amp;")"</f>
        <v>(หนึ่งหมื่นเจ็ดพันเก้าร้อยแปดสิบบาทถ้วน)</v>
      </c>
    </row>
    <row r="15" ht="23.25">
      <c r="B15" s="2" t="s">
        <v>11</v>
      </c>
    </row>
    <row r="16" spans="1:20" ht="44.25" customHeight="1">
      <c r="A16" s="2" t="s">
        <v>321</v>
      </c>
      <c r="S16" s="2" t="s">
        <v>13</v>
      </c>
      <c r="T16" s="2" t="s">
        <v>320</v>
      </c>
    </row>
  </sheetData>
  <sheetProtection/>
  <mergeCells count="13">
    <mergeCell ref="Y6:Y11"/>
    <mergeCell ref="A1:Y1"/>
    <mergeCell ref="A2:Y2"/>
    <mergeCell ref="A3:A5"/>
    <mergeCell ref="B3:B5"/>
    <mergeCell ref="T3:U3"/>
    <mergeCell ref="V3:V5"/>
    <mergeCell ref="W3:W5"/>
    <mergeCell ref="X3:X5"/>
    <mergeCell ref="Y3:Y5"/>
    <mergeCell ref="C3:S3"/>
    <mergeCell ref="T4:T5"/>
    <mergeCell ref="U4:U5"/>
  </mergeCells>
  <printOptions/>
  <pageMargins left="0.79" right="0.11811023622047245" top="0.62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zoomScalePageLayoutView="0" workbookViewId="0" topLeftCell="A10">
      <selection activeCell="C19" sqref="C19"/>
    </sheetView>
  </sheetViews>
  <sheetFormatPr defaultColWidth="9.140625" defaultRowHeight="12.75"/>
  <cols>
    <col min="1" max="1" width="6.421875" style="2" customWidth="1"/>
    <col min="2" max="2" width="29.421875" style="2" customWidth="1"/>
    <col min="3" max="3" width="18.421875" style="2" customWidth="1"/>
    <col min="4" max="5" width="14.00390625" style="2" customWidth="1"/>
    <col min="6" max="6" width="16.28125" style="2" customWidth="1"/>
    <col min="7" max="16384" width="9.140625" style="2" customWidth="1"/>
  </cols>
  <sheetData>
    <row r="1" spans="1:6" ht="27" customHeight="1">
      <c r="A1" s="661" t="s">
        <v>33</v>
      </c>
      <c r="B1" s="661"/>
      <c r="C1" s="661"/>
      <c r="D1" s="661"/>
      <c r="E1" s="661"/>
      <c r="F1" s="661"/>
    </row>
    <row r="2" spans="1:6" s="3" customFormat="1" ht="27.75" customHeight="1">
      <c r="A2" s="661" t="s">
        <v>95</v>
      </c>
      <c r="B2" s="661"/>
      <c r="C2" s="661"/>
      <c r="D2" s="661"/>
      <c r="E2" s="661"/>
      <c r="F2" s="661"/>
    </row>
    <row r="3" spans="1:6" s="3" customFormat="1" ht="32.25" customHeight="1">
      <c r="A3" s="661" t="s">
        <v>96</v>
      </c>
      <c r="B3" s="661"/>
      <c r="C3" s="661"/>
      <c r="D3" s="661"/>
      <c r="E3" s="661"/>
      <c r="F3" s="661"/>
    </row>
    <row r="4" spans="1:6" s="20" customFormat="1" ht="35.25" customHeight="1">
      <c r="A4" s="18" t="s">
        <v>28</v>
      </c>
      <c r="B4" s="19" t="s">
        <v>2</v>
      </c>
      <c r="C4" s="19" t="s">
        <v>35</v>
      </c>
      <c r="D4" s="19" t="s">
        <v>30</v>
      </c>
      <c r="E4" s="19" t="s">
        <v>31</v>
      </c>
      <c r="F4" s="19" t="s">
        <v>9</v>
      </c>
    </row>
    <row r="5" spans="1:6" ht="32.25" customHeight="1">
      <c r="A5" s="9">
        <v>1</v>
      </c>
      <c r="B5" s="123" t="s">
        <v>89</v>
      </c>
      <c r="C5" s="12"/>
      <c r="D5" s="12"/>
      <c r="E5" s="12"/>
      <c r="F5" s="12"/>
    </row>
    <row r="6" spans="1:6" ht="32.25" customHeight="1">
      <c r="A6" s="10">
        <v>2</v>
      </c>
      <c r="B6" s="124" t="s">
        <v>90</v>
      </c>
      <c r="C6" s="77"/>
      <c r="D6" s="77"/>
      <c r="E6" s="77"/>
      <c r="F6" s="77"/>
    </row>
    <row r="7" spans="1:6" ht="32.25" customHeight="1">
      <c r="A7" s="10">
        <v>3</v>
      </c>
      <c r="B7" s="124" t="s">
        <v>91</v>
      </c>
      <c r="C7" s="13"/>
      <c r="D7" s="13"/>
      <c r="E7" s="13"/>
      <c r="F7" s="13"/>
    </row>
    <row r="8" spans="1:6" ht="32.25" customHeight="1">
      <c r="A8" s="10">
        <v>4</v>
      </c>
      <c r="B8" s="124" t="s">
        <v>92</v>
      </c>
      <c r="C8" s="13"/>
      <c r="D8" s="13"/>
      <c r="E8" s="13"/>
      <c r="F8" s="13"/>
    </row>
    <row r="9" spans="1:6" ht="32.25" customHeight="1">
      <c r="A9" s="10">
        <v>5</v>
      </c>
      <c r="B9" s="124" t="s">
        <v>93</v>
      </c>
      <c r="C9" s="13"/>
      <c r="D9" s="13"/>
      <c r="E9" s="13"/>
      <c r="F9" s="13"/>
    </row>
    <row r="10" spans="1:6" ht="32.25" customHeight="1">
      <c r="A10" s="98"/>
      <c r="B10" s="125"/>
      <c r="C10" s="13"/>
      <c r="D10" s="13"/>
      <c r="E10" s="13"/>
      <c r="F10" s="13"/>
    </row>
    <row r="11" spans="1:6" ht="32.25" customHeight="1">
      <c r="A11" s="16"/>
      <c r="B11" s="13"/>
      <c r="C11" s="13"/>
      <c r="D11" s="13"/>
      <c r="E11" s="13"/>
      <c r="F11" s="13"/>
    </row>
    <row r="12" spans="1:6" ht="66">
      <c r="A12" s="98"/>
      <c r="B12" s="13"/>
      <c r="C12" s="126"/>
      <c r="D12" s="127" t="s">
        <v>94</v>
      </c>
      <c r="E12" s="126"/>
      <c r="F12" s="13"/>
    </row>
    <row r="13" spans="1:6" ht="32.25" customHeight="1">
      <c r="A13" s="16"/>
      <c r="B13" s="13"/>
      <c r="C13" s="13"/>
      <c r="D13" s="13"/>
      <c r="E13" s="13"/>
      <c r="F13" s="13"/>
    </row>
    <row r="14" spans="1:6" ht="32.25" customHeight="1">
      <c r="A14" s="16"/>
      <c r="B14" s="13"/>
      <c r="C14" s="13"/>
      <c r="D14" s="13"/>
      <c r="E14" s="13"/>
      <c r="F14" s="13"/>
    </row>
    <row r="15" spans="1:6" ht="32.25" customHeight="1">
      <c r="A15" s="98"/>
      <c r="B15" s="13"/>
      <c r="C15" s="13"/>
      <c r="D15" s="13"/>
      <c r="E15" s="13"/>
      <c r="F15" s="13"/>
    </row>
    <row r="16" spans="1:6" ht="32.25" customHeight="1">
      <c r="A16" s="98"/>
      <c r="B16" s="13"/>
      <c r="C16" s="13"/>
      <c r="D16" s="13"/>
      <c r="E16" s="13"/>
      <c r="F16" s="13"/>
    </row>
    <row r="17" spans="1:6" ht="32.25" customHeight="1">
      <c r="A17" s="17"/>
      <c r="B17" s="14"/>
      <c r="C17" s="14"/>
      <c r="D17" s="14"/>
      <c r="E17" s="14"/>
      <c r="F17" s="14"/>
    </row>
    <row r="20" ht="23.25">
      <c r="B20" s="21"/>
    </row>
  </sheetData>
  <sheetProtection/>
  <mergeCells count="3">
    <mergeCell ref="A1:F1"/>
    <mergeCell ref="A2:F2"/>
    <mergeCell ref="A3:F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tabColor rgb="FF00B0F0"/>
  </sheetPr>
  <dimension ref="A1:N26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6.421875" style="2" customWidth="1"/>
    <col min="2" max="2" width="29.421875" style="2" customWidth="1"/>
    <col min="3" max="3" width="10.28125" style="2" customWidth="1"/>
    <col min="4" max="4" width="2.8515625" style="2" customWidth="1"/>
    <col min="5" max="5" width="7.00390625" style="2" customWidth="1"/>
    <col min="6" max="7" width="11.421875" style="2" customWidth="1"/>
    <col min="8" max="8" width="17.8515625" style="2" customWidth="1"/>
    <col min="9" max="16384" width="9.140625" style="2" customWidth="1"/>
  </cols>
  <sheetData>
    <row r="1" spans="1:8" ht="27" customHeight="1">
      <c r="A1" s="661" t="s">
        <v>33</v>
      </c>
      <c r="B1" s="661"/>
      <c r="C1" s="661"/>
      <c r="D1" s="661"/>
      <c r="E1" s="661"/>
      <c r="F1" s="661"/>
      <c r="G1" s="661"/>
      <c r="H1" s="661"/>
    </row>
    <row r="2" spans="1:8" ht="27" customHeight="1" hidden="1">
      <c r="A2" s="99"/>
      <c r="B2" s="99"/>
      <c r="C2" s="99" t="s">
        <v>87</v>
      </c>
      <c r="D2" s="99"/>
      <c r="E2" s="99"/>
      <c r="F2" s="99"/>
      <c r="G2" s="99"/>
      <c r="H2" s="99"/>
    </row>
    <row r="3" spans="1:8" ht="27" customHeight="1" hidden="1">
      <c r="A3" s="99"/>
      <c r="B3" s="99"/>
      <c r="C3" s="99" t="s">
        <v>82</v>
      </c>
      <c r="D3" s="99"/>
      <c r="E3" s="99"/>
      <c r="F3" s="99"/>
      <c r="G3" s="99"/>
      <c r="H3" s="99"/>
    </row>
    <row r="4" spans="1:8" ht="27" customHeight="1" hidden="1">
      <c r="A4" s="99"/>
      <c r="B4" s="99"/>
      <c r="C4" s="99" t="s">
        <v>81</v>
      </c>
      <c r="D4" s="99"/>
      <c r="E4" s="99"/>
      <c r="F4" s="99"/>
      <c r="G4" s="99"/>
      <c r="H4" s="99"/>
    </row>
    <row r="5" spans="1:8" ht="27" customHeight="1" hidden="1">
      <c r="A5" s="99"/>
      <c r="B5" s="99"/>
      <c r="C5" s="99" t="s">
        <v>83</v>
      </c>
      <c r="D5" s="99"/>
      <c r="E5" s="99"/>
      <c r="F5" s="99"/>
      <c r="G5" s="99"/>
      <c r="H5" s="99"/>
    </row>
    <row r="6" spans="1:8" ht="27" customHeight="1" hidden="1">
      <c r="A6" s="99"/>
      <c r="B6" s="99"/>
      <c r="C6" s="99" t="s">
        <v>84</v>
      </c>
      <c r="D6" s="99"/>
      <c r="E6" s="99"/>
      <c r="F6" s="99"/>
      <c r="G6" s="99"/>
      <c r="H6" s="99"/>
    </row>
    <row r="7" spans="1:8" ht="27" customHeight="1" hidden="1">
      <c r="A7" s="99"/>
      <c r="B7" s="99"/>
      <c r="C7" s="99" t="s">
        <v>85</v>
      </c>
      <c r="D7" s="99"/>
      <c r="E7" s="99"/>
      <c r="F7" s="99"/>
      <c r="G7" s="99"/>
      <c r="H7" s="99"/>
    </row>
    <row r="8" spans="1:8" ht="27" customHeight="1" hidden="1">
      <c r="A8" s="99"/>
      <c r="B8" s="99"/>
      <c r="C8" s="99" t="s">
        <v>86</v>
      </c>
      <c r="D8" s="99"/>
      <c r="E8" s="99"/>
      <c r="F8" s="99"/>
      <c r="G8" s="99"/>
      <c r="H8" s="99"/>
    </row>
    <row r="9" spans="1:8" s="3" customFormat="1" ht="27.75" customHeight="1">
      <c r="A9" s="103"/>
      <c r="B9" s="104"/>
      <c r="C9" s="99" t="s">
        <v>86</v>
      </c>
      <c r="D9" s="103" t="s">
        <v>28</v>
      </c>
      <c r="E9" s="99">
        <v>22</v>
      </c>
      <c r="F9" s="472" t="s">
        <v>342</v>
      </c>
      <c r="G9" s="115"/>
      <c r="H9" s="103"/>
    </row>
    <row r="10" spans="1:8" s="3" customFormat="1" ht="32.25" customHeight="1">
      <c r="A10" s="661" t="s">
        <v>323</v>
      </c>
      <c r="B10" s="661"/>
      <c r="C10" s="661"/>
      <c r="D10" s="661"/>
      <c r="E10" s="661"/>
      <c r="F10" s="661"/>
      <c r="G10" s="661"/>
      <c r="H10" s="661"/>
    </row>
    <row r="11" spans="1:8" s="20" customFormat="1" ht="35.25" customHeight="1">
      <c r="A11" s="159" t="s">
        <v>28</v>
      </c>
      <c r="B11" s="161" t="s">
        <v>2</v>
      </c>
      <c r="C11" s="662" t="s">
        <v>35</v>
      </c>
      <c r="D11" s="663"/>
      <c r="E11" s="664"/>
      <c r="F11" s="19" t="s">
        <v>30</v>
      </c>
      <c r="G11" s="19" t="s">
        <v>31</v>
      </c>
      <c r="H11" s="19" t="s">
        <v>9</v>
      </c>
    </row>
    <row r="12" spans="1:8" ht="32.25" customHeight="1" hidden="1">
      <c r="A12" s="15">
        <v>1</v>
      </c>
      <c r="B12" s="118"/>
      <c r="C12" s="105"/>
      <c r="D12" s="112"/>
      <c r="E12" s="108"/>
      <c r="F12" s="108"/>
      <c r="G12" s="12"/>
      <c r="H12" s="12"/>
    </row>
    <row r="13" spans="1:14" ht="32.25" customHeight="1">
      <c r="A13" s="98">
        <v>1</v>
      </c>
      <c r="B13" s="119"/>
      <c r="C13" s="128"/>
      <c r="D13" s="410"/>
      <c r="E13" s="110"/>
      <c r="F13" s="645" t="s">
        <v>355</v>
      </c>
      <c r="G13" s="604" t="s">
        <v>356</v>
      </c>
      <c r="H13" s="77"/>
      <c r="J13" s="646" t="s">
        <v>353</v>
      </c>
      <c r="K13" s="643"/>
      <c r="L13" s="643"/>
      <c r="M13" s="643"/>
      <c r="N13" s="643"/>
    </row>
    <row r="14" spans="1:14" ht="32.25" customHeight="1">
      <c r="A14" s="98">
        <v>2</v>
      </c>
      <c r="B14" s="119"/>
      <c r="C14" s="128"/>
      <c r="D14" s="113"/>
      <c r="E14" s="110"/>
      <c r="F14" s="645" t="s">
        <v>355</v>
      </c>
      <c r="G14" s="604" t="s">
        <v>356</v>
      </c>
      <c r="H14" s="13"/>
      <c r="J14" s="646" t="s">
        <v>354</v>
      </c>
      <c r="K14" s="643"/>
      <c r="L14" s="643"/>
      <c r="M14" s="643"/>
      <c r="N14" s="643"/>
    </row>
    <row r="15" spans="1:8" ht="32.25" customHeight="1">
      <c r="A15" s="16">
        <v>3</v>
      </c>
      <c r="B15" s="119"/>
      <c r="C15" s="128"/>
      <c r="D15" s="410"/>
      <c r="E15" s="110"/>
      <c r="F15" s="645" t="s">
        <v>355</v>
      </c>
      <c r="G15" s="604" t="s">
        <v>356</v>
      </c>
      <c r="H15" s="13"/>
    </row>
    <row r="16" spans="1:8" ht="32.25" customHeight="1">
      <c r="A16" s="98"/>
      <c r="B16" s="119"/>
      <c r="C16" s="128"/>
      <c r="D16" s="410"/>
      <c r="E16" s="110"/>
      <c r="F16" s="110"/>
      <c r="G16" s="13"/>
      <c r="H16" s="13"/>
    </row>
    <row r="17" spans="1:8" ht="32.25" customHeight="1">
      <c r="A17" s="16"/>
      <c r="B17" s="119"/>
      <c r="C17" s="128"/>
      <c r="D17" s="410"/>
      <c r="E17" s="110"/>
      <c r="F17" s="110"/>
      <c r="G17" s="13"/>
      <c r="H17" s="13"/>
    </row>
    <row r="18" spans="1:8" ht="32.25" customHeight="1">
      <c r="A18" s="98"/>
      <c r="B18" s="119"/>
      <c r="C18" s="128"/>
      <c r="D18" s="410"/>
      <c r="E18" s="110"/>
      <c r="F18" s="110"/>
      <c r="G18" s="13"/>
      <c r="H18" s="13"/>
    </row>
    <row r="19" spans="1:8" ht="32.25" customHeight="1">
      <c r="A19" s="16"/>
      <c r="B19" s="119"/>
      <c r="C19" s="128"/>
      <c r="D19" s="410"/>
      <c r="E19" s="110"/>
      <c r="F19" s="110"/>
      <c r="G19" s="13"/>
      <c r="H19" s="13"/>
    </row>
    <row r="20" spans="1:8" ht="32.25" customHeight="1">
      <c r="A20" s="98"/>
      <c r="B20" s="119"/>
      <c r="C20" s="128"/>
      <c r="D20" s="410"/>
      <c r="E20" s="110"/>
      <c r="F20" s="110"/>
      <c r="G20" s="13"/>
      <c r="H20" s="13"/>
    </row>
    <row r="21" spans="1:8" ht="32.25" customHeight="1">
      <c r="A21" s="16"/>
      <c r="B21" s="392"/>
      <c r="C21" s="473"/>
      <c r="D21" s="474"/>
      <c r="E21" s="344"/>
      <c r="F21" s="344"/>
      <c r="G21" s="321"/>
      <c r="H21" s="321"/>
    </row>
    <row r="22" spans="1:8" ht="32.25" customHeight="1">
      <c r="A22" s="98"/>
      <c r="B22" s="392"/>
      <c r="C22" s="473"/>
      <c r="D22" s="474"/>
      <c r="E22" s="344"/>
      <c r="F22" s="344"/>
      <c r="G22" s="321"/>
      <c r="H22" s="321"/>
    </row>
    <row r="23" spans="1:8" ht="32.25" customHeight="1">
      <c r="A23" s="17"/>
      <c r="B23" s="107"/>
      <c r="C23" s="107"/>
      <c r="D23" s="114"/>
      <c r="E23" s="111"/>
      <c r="F23" s="111"/>
      <c r="G23" s="14"/>
      <c r="H23" s="14"/>
    </row>
    <row r="26" ht="23.25">
      <c r="B26" s="21"/>
    </row>
  </sheetData>
  <sheetProtection/>
  <mergeCells count="3">
    <mergeCell ref="A1:H1"/>
    <mergeCell ref="A10:H10"/>
    <mergeCell ref="C11:E11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>
    <tabColor rgb="FF00B0F0"/>
  </sheetPr>
  <dimension ref="A1:AC17"/>
  <sheetViews>
    <sheetView zoomScalePageLayoutView="0" workbookViewId="0" topLeftCell="A1">
      <selection activeCell="AA7" sqref="AA7"/>
    </sheetView>
  </sheetViews>
  <sheetFormatPr defaultColWidth="9.140625" defaultRowHeight="12.75"/>
  <cols>
    <col min="1" max="1" width="5.7109375" style="2" customWidth="1"/>
    <col min="2" max="2" width="28.8515625" style="2" customWidth="1"/>
    <col min="3" max="3" width="3.28125" style="485" customWidth="1"/>
    <col min="4" max="5" width="3.28125" style="486" customWidth="1"/>
    <col min="6" max="6" width="3.28125" style="485" customWidth="1"/>
    <col min="7" max="7" width="3.28125" style="486" customWidth="1"/>
    <col min="8" max="8" width="3.28125" style="2" customWidth="1"/>
    <col min="9" max="10" width="3.28125" style="2" hidden="1" customWidth="1"/>
    <col min="11" max="11" width="3.28125" style="485" hidden="1" customWidth="1"/>
    <col min="12" max="12" width="3.28125" style="486" hidden="1" customWidth="1"/>
    <col min="13" max="13" width="3.28125" style="485" hidden="1" customWidth="1"/>
    <col min="14" max="14" width="3.28125" style="486" hidden="1" customWidth="1"/>
    <col min="15" max="17" width="3.28125" style="2" hidden="1" customWidth="1"/>
    <col min="18" max="18" width="3.28125" style="1" hidden="1" customWidth="1"/>
    <col min="19" max="19" width="3.28125" style="486" hidden="1" customWidth="1"/>
    <col min="20" max="20" width="3.28125" style="2" hidden="1" customWidth="1"/>
    <col min="21" max="22" width="7.8515625" style="2" customWidth="1"/>
    <col min="23" max="23" width="9.7109375" style="2" bestFit="1" customWidth="1"/>
    <col min="24" max="24" width="13.421875" style="2" customWidth="1"/>
    <col min="25" max="25" width="13.7109375" style="2" customWidth="1"/>
    <col min="26" max="26" width="9.00390625" style="2" customWidth="1"/>
    <col min="27" max="16384" width="9.140625" style="2" customWidth="1"/>
  </cols>
  <sheetData>
    <row r="1" spans="1:26" s="1" customFormat="1" ht="24.75" customHeight="1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</row>
    <row r="2" spans="1:26" s="1" customFormat="1" ht="24.75" customHeight="1">
      <c r="A2" s="653" t="s">
        <v>341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</row>
    <row r="3" spans="1:26" ht="28.5" customHeight="1">
      <c r="A3" s="654" t="s">
        <v>1</v>
      </c>
      <c r="B3" s="656" t="s">
        <v>2</v>
      </c>
      <c r="C3" s="720" t="s">
        <v>342</v>
      </c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9"/>
      <c r="U3" s="689" t="s">
        <v>3</v>
      </c>
      <c r="V3" s="689"/>
      <c r="W3" s="654" t="s">
        <v>6</v>
      </c>
      <c r="X3" s="654" t="s">
        <v>7</v>
      </c>
      <c r="Y3" s="692" t="s">
        <v>8</v>
      </c>
      <c r="Z3" s="654" t="s">
        <v>9</v>
      </c>
    </row>
    <row r="4" spans="1:26" ht="19.5" customHeight="1">
      <c r="A4" s="654"/>
      <c r="B4" s="656"/>
      <c r="C4" s="529" t="s">
        <v>23</v>
      </c>
      <c r="D4" s="529" t="s">
        <v>24</v>
      </c>
      <c r="E4" s="529" t="s">
        <v>25</v>
      </c>
      <c r="F4" s="641" t="s">
        <v>21</v>
      </c>
      <c r="G4" s="605" t="s">
        <v>29</v>
      </c>
      <c r="H4" s="611" t="s">
        <v>22</v>
      </c>
      <c r="I4" s="614" t="s">
        <v>126</v>
      </c>
      <c r="J4" s="529"/>
      <c r="K4" s="529"/>
      <c r="L4" s="529"/>
      <c r="M4" s="641"/>
      <c r="N4" s="605"/>
      <c r="O4" s="611"/>
      <c r="P4" s="614"/>
      <c r="Q4" s="529"/>
      <c r="R4" s="606" t="s">
        <v>21</v>
      </c>
      <c r="S4" s="605" t="s">
        <v>29</v>
      </c>
      <c r="T4" s="471" t="s">
        <v>22</v>
      </c>
      <c r="U4" s="649" t="s">
        <v>4</v>
      </c>
      <c r="V4" s="649" t="s">
        <v>5</v>
      </c>
      <c r="W4" s="654"/>
      <c r="X4" s="654"/>
      <c r="Y4" s="692"/>
      <c r="Z4" s="654"/>
    </row>
    <row r="5" spans="1:26" ht="38.25" customHeight="1">
      <c r="A5" s="672"/>
      <c r="B5" s="656"/>
      <c r="C5" s="615">
        <v>19</v>
      </c>
      <c r="D5" s="615">
        <v>20</v>
      </c>
      <c r="E5" s="615">
        <v>21</v>
      </c>
      <c r="F5" s="632">
        <v>22</v>
      </c>
      <c r="G5" s="633">
        <v>23</v>
      </c>
      <c r="H5" s="615">
        <v>24</v>
      </c>
      <c r="I5" s="615"/>
      <c r="J5" s="615"/>
      <c r="K5" s="615"/>
      <c r="L5" s="615"/>
      <c r="M5" s="632"/>
      <c r="N5" s="633"/>
      <c r="O5" s="615"/>
      <c r="P5" s="615"/>
      <c r="Q5" s="615"/>
      <c r="R5" s="608">
        <v>29</v>
      </c>
      <c r="S5" s="607">
        <v>30</v>
      </c>
      <c r="T5" s="363">
        <v>31</v>
      </c>
      <c r="U5" s="684"/>
      <c r="V5" s="684"/>
      <c r="W5" s="654"/>
      <c r="X5" s="654"/>
      <c r="Y5" s="692"/>
      <c r="Z5" s="654"/>
    </row>
    <row r="6" spans="1:29" ht="23.25" customHeight="1">
      <c r="A6" s="494">
        <v>1</v>
      </c>
      <c r="B6" s="12"/>
      <c r="C6" s="619">
        <v>1</v>
      </c>
      <c r="D6" s="619">
        <v>1</v>
      </c>
      <c r="E6" s="619">
        <v>1</v>
      </c>
      <c r="F6" s="634">
        <v>1</v>
      </c>
      <c r="G6" s="191">
        <v>1</v>
      </c>
      <c r="H6" s="619">
        <v>1</v>
      </c>
      <c r="I6" s="619"/>
      <c r="J6" s="619"/>
      <c r="K6" s="619"/>
      <c r="L6" s="619"/>
      <c r="M6" s="634"/>
      <c r="N6" s="191"/>
      <c r="O6" s="619"/>
      <c r="P6" s="619"/>
      <c r="Q6" s="619"/>
      <c r="R6" s="609"/>
      <c r="S6" s="191"/>
      <c r="T6" s="497"/>
      <c r="U6" s="503">
        <f>SUM(Q6,P6,O6,L6,K6,J6,I6,H6,D6,C6,E6)</f>
        <v>4</v>
      </c>
      <c r="V6" s="503">
        <f aca="true" t="shared" si="0" ref="V6:V11">SUM(N6,M6,G6,F6)</f>
        <v>2</v>
      </c>
      <c r="W6" s="501">
        <f aca="true" t="shared" si="1" ref="W6:W11">(U6*200)+(V6*420)</f>
        <v>1640</v>
      </c>
      <c r="X6" s="12"/>
      <c r="Y6" s="12"/>
      <c r="Z6" s="12"/>
      <c r="AC6" s="488"/>
    </row>
    <row r="7" spans="1:29" ht="24.75">
      <c r="A7" s="160">
        <v>2</v>
      </c>
      <c r="B7" s="13"/>
      <c r="C7" s="621">
        <v>1</v>
      </c>
      <c r="D7" s="621">
        <v>1</v>
      </c>
      <c r="E7" s="621">
        <v>1</v>
      </c>
      <c r="F7" s="635">
        <v>1</v>
      </c>
      <c r="G7" s="200">
        <v>1</v>
      </c>
      <c r="H7" s="621">
        <v>1</v>
      </c>
      <c r="I7" s="621"/>
      <c r="J7" s="621"/>
      <c r="K7" s="621"/>
      <c r="L7" s="621"/>
      <c r="M7" s="635"/>
      <c r="N7" s="200"/>
      <c r="O7" s="621"/>
      <c r="P7" s="621"/>
      <c r="Q7" s="621"/>
      <c r="R7" s="201"/>
      <c r="S7" s="200"/>
      <c r="T7" s="500"/>
      <c r="U7" s="504">
        <f>SUM(Q7,P7,O7,L7,K7,J7,I7,H7,D7,C7,E7)</f>
        <v>4</v>
      </c>
      <c r="V7" s="504">
        <f t="shared" si="0"/>
        <v>2</v>
      </c>
      <c r="W7" s="502">
        <f t="shared" si="1"/>
        <v>1640</v>
      </c>
      <c r="X7" s="13"/>
      <c r="Y7" s="13"/>
      <c r="Z7" s="13"/>
      <c r="AC7" s="488"/>
    </row>
    <row r="8" spans="1:29" ht="24.75">
      <c r="A8" s="160">
        <v>3</v>
      </c>
      <c r="B8" s="13"/>
      <c r="C8" s="621">
        <v>1</v>
      </c>
      <c r="D8" s="621">
        <v>1</v>
      </c>
      <c r="E8" s="621">
        <v>1</v>
      </c>
      <c r="F8" s="635">
        <v>1</v>
      </c>
      <c r="G8" s="200">
        <v>1</v>
      </c>
      <c r="H8" s="621">
        <v>1</v>
      </c>
      <c r="I8" s="621"/>
      <c r="J8" s="621"/>
      <c r="K8" s="621"/>
      <c r="L8" s="621"/>
      <c r="M8" s="635"/>
      <c r="N8" s="200"/>
      <c r="O8" s="621"/>
      <c r="P8" s="621"/>
      <c r="Q8" s="621"/>
      <c r="R8" s="201"/>
      <c r="S8" s="200"/>
      <c r="T8" s="500"/>
      <c r="U8" s="504">
        <f>SUM(Q8,P8,O8,L8,K8,J8,I8,H8,D8,C8,E8)</f>
        <v>4</v>
      </c>
      <c r="V8" s="504">
        <f t="shared" si="0"/>
        <v>2</v>
      </c>
      <c r="W8" s="502">
        <f t="shared" si="1"/>
        <v>1640</v>
      </c>
      <c r="X8" s="13"/>
      <c r="Y8" s="13"/>
      <c r="Z8" s="13"/>
      <c r="AC8" s="488"/>
    </row>
    <row r="9" spans="1:26" ht="24.75">
      <c r="A9" s="160">
        <v>4</v>
      </c>
      <c r="B9" s="13"/>
      <c r="C9" s="621"/>
      <c r="D9" s="621"/>
      <c r="E9" s="621"/>
      <c r="F9" s="635"/>
      <c r="G9" s="200"/>
      <c r="H9" s="621"/>
      <c r="I9" s="621"/>
      <c r="J9" s="621"/>
      <c r="K9" s="621"/>
      <c r="L9" s="621"/>
      <c r="M9" s="635"/>
      <c r="N9" s="200"/>
      <c r="O9" s="621"/>
      <c r="P9" s="621"/>
      <c r="Q9" s="621"/>
      <c r="R9" s="201"/>
      <c r="S9" s="200"/>
      <c r="T9" s="500"/>
      <c r="U9" s="504">
        <f>SUM(Q9,P9,O9,L9,K9,J9,I9,H9,D9,C9,E9)</f>
        <v>0</v>
      </c>
      <c r="V9" s="504">
        <f t="shared" si="0"/>
        <v>0</v>
      </c>
      <c r="W9" s="502">
        <f t="shared" si="1"/>
        <v>0</v>
      </c>
      <c r="X9" s="13"/>
      <c r="Y9" s="13"/>
      <c r="Z9" s="13"/>
    </row>
    <row r="10" spans="1:26" ht="24.75">
      <c r="A10" s="160">
        <v>5</v>
      </c>
      <c r="B10" s="13"/>
      <c r="C10" s="621"/>
      <c r="D10" s="621"/>
      <c r="E10" s="621"/>
      <c r="F10" s="635"/>
      <c r="G10" s="200"/>
      <c r="H10" s="621"/>
      <c r="I10" s="621"/>
      <c r="J10" s="621"/>
      <c r="K10" s="621"/>
      <c r="L10" s="621"/>
      <c r="M10" s="635"/>
      <c r="N10" s="200"/>
      <c r="O10" s="621"/>
      <c r="P10" s="621"/>
      <c r="Q10" s="621"/>
      <c r="R10" s="201"/>
      <c r="S10" s="200"/>
      <c r="T10" s="500"/>
      <c r="U10" s="504">
        <f>SUM(Q10,P10,O10,L10,K10,J10,I10,H10,D10,C10,E10)</f>
        <v>0</v>
      </c>
      <c r="V10" s="504">
        <f t="shared" si="0"/>
        <v>0</v>
      </c>
      <c r="W10" s="502">
        <f t="shared" si="1"/>
        <v>0</v>
      </c>
      <c r="X10" s="13"/>
      <c r="Y10" s="13"/>
      <c r="Z10" s="13"/>
    </row>
    <row r="11" spans="1:26" ht="24.75">
      <c r="A11" s="160">
        <v>6</v>
      </c>
      <c r="B11" s="13"/>
      <c r="C11" s="621"/>
      <c r="D11" s="621"/>
      <c r="E11" s="621"/>
      <c r="F11" s="635"/>
      <c r="G11" s="200"/>
      <c r="H11" s="621"/>
      <c r="I11" s="621"/>
      <c r="J11" s="621"/>
      <c r="K11" s="621"/>
      <c r="L11" s="621"/>
      <c r="M11" s="635"/>
      <c r="N11" s="200"/>
      <c r="O11" s="621"/>
      <c r="P11" s="621"/>
      <c r="Q11" s="621"/>
      <c r="R11" s="201"/>
      <c r="S11" s="200"/>
      <c r="T11" s="500"/>
      <c r="U11" s="504">
        <f>SUM(Q11,P11,O11,L11,K11,J11,I11,H11,D11,C11,E11)</f>
        <v>0</v>
      </c>
      <c r="V11" s="504">
        <f t="shared" si="0"/>
        <v>0</v>
      </c>
      <c r="W11" s="502">
        <f t="shared" si="1"/>
        <v>0</v>
      </c>
      <c r="X11" s="13"/>
      <c r="Y11" s="13"/>
      <c r="Z11" s="13"/>
    </row>
    <row r="12" spans="1:26" ht="24.75">
      <c r="A12" s="483"/>
      <c r="B12" s="483"/>
      <c r="C12" s="623"/>
      <c r="D12" s="623"/>
      <c r="E12" s="623"/>
      <c r="F12" s="637"/>
      <c r="G12" s="610"/>
      <c r="H12" s="623"/>
      <c r="I12" s="623"/>
      <c r="J12" s="623"/>
      <c r="K12" s="623"/>
      <c r="L12" s="623"/>
      <c r="M12" s="637"/>
      <c r="N12" s="610"/>
      <c r="O12" s="623"/>
      <c r="P12" s="623"/>
      <c r="Q12" s="623"/>
      <c r="R12" s="543"/>
      <c r="S12" s="610"/>
      <c r="T12" s="493"/>
      <c r="U12" s="624"/>
      <c r="V12" s="624"/>
      <c r="W12" s="483"/>
      <c r="X12" s="483"/>
      <c r="Y12" s="483"/>
      <c r="Z12" s="483"/>
    </row>
    <row r="13" spans="2:23" ht="28.5" customHeight="1">
      <c r="B13" s="640" t="s">
        <v>27</v>
      </c>
      <c r="P13" s="642"/>
      <c r="R13" s="484"/>
      <c r="S13" s="487"/>
      <c r="T13" s="484"/>
      <c r="U13" s="509">
        <f>SUM(U6:U12)</f>
        <v>12</v>
      </c>
      <c r="V13" s="509">
        <f>SUM(V6:V12)</f>
        <v>6</v>
      </c>
      <c r="W13" s="510">
        <f>SUM(W6:W12)</f>
        <v>4920</v>
      </c>
    </row>
    <row r="15" spans="2:3" ht="23.25">
      <c r="B15" s="2" t="s">
        <v>305</v>
      </c>
      <c r="C15" s="485" t="str">
        <f>"("&amp;_xlfn.BAHTTEXT(W13)&amp;")"</f>
        <v>(สี่พันเก้าร้อยยี่สิบบาทถ้วน)</v>
      </c>
    </row>
    <row r="16" ht="23.25">
      <c r="B16" s="2" t="s">
        <v>11</v>
      </c>
    </row>
    <row r="17" spans="1:23" ht="44.25" customHeight="1">
      <c r="A17" s="2" t="s">
        <v>321</v>
      </c>
      <c r="T17" s="2" t="s">
        <v>13</v>
      </c>
      <c r="W17" s="2" t="s">
        <v>320</v>
      </c>
    </row>
  </sheetData>
  <sheetProtection/>
  <mergeCells count="12">
    <mergeCell ref="U3:V3"/>
    <mergeCell ref="W3:W5"/>
    <mergeCell ref="X3:X5"/>
    <mergeCell ref="Y3:Y5"/>
    <mergeCell ref="Z3:Z5"/>
    <mergeCell ref="U4:U5"/>
    <mergeCell ref="V4:V5"/>
    <mergeCell ref="A1:Z1"/>
    <mergeCell ref="A2:Z2"/>
    <mergeCell ref="A3:A5"/>
    <mergeCell ref="B3:B5"/>
    <mergeCell ref="C3:T3"/>
  </mergeCells>
  <printOptions/>
  <pageMargins left="0.79" right="0.11811023622047245" top="0.62" bottom="0.15748031496062992" header="0.11811023622047245" footer="0.118110236220472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">
    <tabColor rgb="FFC00000"/>
  </sheetPr>
  <dimension ref="A1:AC61"/>
  <sheetViews>
    <sheetView tabSelected="1" zoomScalePageLayoutView="0" workbookViewId="0" topLeftCell="A1">
      <selection activeCell="W29" sqref="W29"/>
    </sheetView>
  </sheetViews>
  <sheetFormatPr defaultColWidth="9.140625" defaultRowHeight="12.75"/>
  <cols>
    <col min="1" max="1" width="5.7109375" style="2" customWidth="1"/>
    <col min="2" max="2" width="28.8515625" style="2" customWidth="1"/>
    <col min="3" max="3" width="3.28125" style="2" customWidth="1"/>
    <col min="4" max="4" width="3.28125" style="485" customWidth="1"/>
    <col min="5" max="5" width="3.28125" style="486" customWidth="1"/>
    <col min="6" max="6" width="3.28125" style="485" customWidth="1"/>
    <col min="7" max="7" width="3.28125" style="486" customWidth="1"/>
    <col min="8" max="9" width="3.28125" style="2" customWidth="1"/>
    <col min="10" max="10" width="3.28125" style="2" hidden="1" customWidth="1"/>
    <col min="11" max="11" width="3.28125" style="485" hidden="1" customWidth="1"/>
    <col min="12" max="12" width="3.28125" style="486" hidden="1" customWidth="1"/>
    <col min="13" max="13" width="3.28125" style="485" hidden="1" customWidth="1"/>
    <col min="14" max="14" width="3.28125" style="486" hidden="1" customWidth="1"/>
    <col min="15" max="17" width="3.28125" style="2" hidden="1" customWidth="1"/>
    <col min="18" max="18" width="3.28125" style="1" hidden="1" customWidth="1"/>
    <col min="19" max="19" width="3.28125" style="486" hidden="1" customWidth="1"/>
    <col min="20" max="20" width="3.28125" style="2" hidden="1" customWidth="1"/>
    <col min="21" max="22" width="7.8515625" style="2" customWidth="1"/>
    <col min="23" max="23" width="9.7109375" style="2" bestFit="1" customWidth="1"/>
    <col min="24" max="24" width="13.421875" style="2" customWidth="1"/>
    <col min="25" max="25" width="13.7109375" style="2" customWidth="1"/>
    <col min="26" max="26" width="27.140625" style="2" customWidth="1"/>
    <col min="27" max="16384" width="9.140625" style="2" customWidth="1"/>
  </cols>
  <sheetData>
    <row r="1" spans="1:26" s="1" customFormat="1" ht="24.75" customHeight="1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</row>
    <row r="2" spans="1:26" s="1" customFormat="1" ht="24.75" customHeight="1">
      <c r="A2" s="653" t="s">
        <v>341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</row>
    <row r="3" spans="1:26" ht="28.5" customHeight="1">
      <c r="A3" s="654" t="s">
        <v>1</v>
      </c>
      <c r="B3" s="656" t="s">
        <v>2</v>
      </c>
      <c r="C3" s="720" t="s">
        <v>342</v>
      </c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8"/>
      <c r="U3" s="689" t="s">
        <v>3</v>
      </c>
      <c r="V3" s="689"/>
      <c r="W3" s="654" t="s">
        <v>6</v>
      </c>
      <c r="X3" s="654" t="s">
        <v>7</v>
      </c>
      <c r="Y3" s="692" t="s">
        <v>8</v>
      </c>
      <c r="Z3" s="654" t="s">
        <v>9</v>
      </c>
    </row>
    <row r="4" spans="1:26" ht="19.5" customHeight="1">
      <c r="A4" s="654"/>
      <c r="B4" s="656"/>
      <c r="C4" s="471" t="s">
        <v>23</v>
      </c>
      <c r="D4" s="529" t="s">
        <v>24</v>
      </c>
      <c r="E4" s="529" t="s">
        <v>25</v>
      </c>
      <c r="F4" s="641" t="s">
        <v>21</v>
      </c>
      <c r="G4" s="605" t="s">
        <v>29</v>
      </c>
      <c r="H4" s="611" t="s">
        <v>22</v>
      </c>
      <c r="I4" s="614"/>
      <c r="J4" s="529"/>
      <c r="K4" s="529"/>
      <c r="L4" s="529"/>
      <c r="M4" s="641"/>
      <c r="N4" s="605"/>
      <c r="O4" s="611"/>
      <c r="P4" s="614"/>
      <c r="Q4" s="529"/>
      <c r="R4" s="606" t="s">
        <v>21</v>
      </c>
      <c r="S4" s="605" t="s">
        <v>29</v>
      </c>
      <c r="T4" s="471" t="s">
        <v>22</v>
      </c>
      <c r="U4" s="649" t="s">
        <v>4</v>
      </c>
      <c r="V4" s="649" t="s">
        <v>5</v>
      </c>
      <c r="W4" s="654"/>
      <c r="X4" s="654"/>
      <c r="Y4" s="692"/>
      <c r="Z4" s="654"/>
    </row>
    <row r="5" spans="1:26" ht="38.25" customHeight="1">
      <c r="A5" s="672"/>
      <c r="B5" s="656"/>
      <c r="C5" s="615">
        <v>19</v>
      </c>
      <c r="D5" s="615">
        <v>20</v>
      </c>
      <c r="E5" s="615">
        <v>21</v>
      </c>
      <c r="F5" s="632">
        <v>22</v>
      </c>
      <c r="G5" s="633">
        <v>23</v>
      </c>
      <c r="H5" s="615">
        <v>24</v>
      </c>
      <c r="I5" s="615"/>
      <c r="J5" s="615"/>
      <c r="K5" s="615"/>
      <c r="L5" s="615"/>
      <c r="M5" s="632"/>
      <c r="N5" s="633"/>
      <c r="O5" s="615"/>
      <c r="P5" s="615"/>
      <c r="Q5" s="615"/>
      <c r="R5" s="608">
        <v>29</v>
      </c>
      <c r="S5" s="607">
        <v>30</v>
      </c>
      <c r="T5" s="363">
        <v>31</v>
      </c>
      <c r="U5" s="684"/>
      <c r="V5" s="684"/>
      <c r="W5" s="654"/>
      <c r="X5" s="654"/>
      <c r="Y5" s="692"/>
      <c r="Z5" s="654"/>
    </row>
    <row r="6" spans="1:29" ht="23.25" customHeight="1">
      <c r="A6" s="494">
        <v>1</v>
      </c>
      <c r="B6" s="12" t="s">
        <v>346</v>
      </c>
      <c r="C6" s="619">
        <v>1</v>
      </c>
      <c r="D6" s="619">
        <v>1</v>
      </c>
      <c r="E6" s="619">
        <v>1</v>
      </c>
      <c r="F6" s="634">
        <v>1</v>
      </c>
      <c r="G6" s="191">
        <v>1</v>
      </c>
      <c r="H6" s="619">
        <v>0</v>
      </c>
      <c r="I6" s="619"/>
      <c r="J6" s="619"/>
      <c r="K6" s="619"/>
      <c r="L6" s="619"/>
      <c r="M6" s="634"/>
      <c r="N6" s="191"/>
      <c r="O6" s="619"/>
      <c r="P6" s="619"/>
      <c r="Q6" s="619"/>
      <c r="R6" s="609"/>
      <c r="S6" s="191"/>
      <c r="T6" s="497"/>
      <c r="U6" s="503">
        <f>SUM(CQ66,P6,O6,L6,K6,J6,I6,H6,E6,D6,C6)</f>
        <v>3</v>
      </c>
      <c r="V6" s="503">
        <f aca="true" t="shared" si="0" ref="V6:V11">SUM(N6,M6,G6,F6)</f>
        <v>2</v>
      </c>
      <c r="W6" s="501">
        <f aca="true" t="shared" si="1" ref="W6:W11">(U6*200)+(V6*420)</f>
        <v>1440</v>
      </c>
      <c r="X6" s="724" t="s">
        <v>343</v>
      </c>
      <c r="Y6" s="12"/>
      <c r="Z6" s="12"/>
      <c r="AC6" s="488"/>
    </row>
    <row r="7" spans="1:29" ht="24.75">
      <c r="A7" s="160">
        <v>2</v>
      </c>
      <c r="B7" s="13" t="s">
        <v>347</v>
      </c>
      <c r="C7" s="621">
        <v>1</v>
      </c>
      <c r="D7" s="621">
        <v>1</v>
      </c>
      <c r="E7" s="621">
        <v>1</v>
      </c>
      <c r="F7" s="635">
        <v>1</v>
      </c>
      <c r="G7" s="200">
        <v>1</v>
      </c>
      <c r="H7" s="621">
        <v>0</v>
      </c>
      <c r="I7" s="621"/>
      <c r="J7" s="621"/>
      <c r="K7" s="621"/>
      <c r="L7" s="621"/>
      <c r="M7" s="635"/>
      <c r="N7" s="200"/>
      <c r="O7" s="621"/>
      <c r="P7" s="621"/>
      <c r="Q7" s="621"/>
      <c r="R7" s="201"/>
      <c r="S7" s="200"/>
      <c r="T7" s="500"/>
      <c r="U7" s="504">
        <f>SUM(Q7,P7,O7,L7,K7,J7,I7,H7,E7,D7,C7)</f>
        <v>3</v>
      </c>
      <c r="V7" s="504">
        <f t="shared" si="0"/>
        <v>2</v>
      </c>
      <c r="W7" s="502">
        <f t="shared" si="1"/>
        <v>1440</v>
      </c>
      <c r="X7" s="725"/>
      <c r="Y7" s="13"/>
      <c r="Z7" s="13"/>
      <c r="AC7" s="488"/>
    </row>
    <row r="8" spans="1:29" ht="46.5">
      <c r="A8" s="160">
        <v>3</v>
      </c>
      <c r="B8" s="13" t="s">
        <v>348</v>
      </c>
      <c r="C8" s="621">
        <v>1</v>
      </c>
      <c r="D8" s="621">
        <v>1</v>
      </c>
      <c r="E8" s="621">
        <v>1</v>
      </c>
      <c r="F8" s="635">
        <v>1</v>
      </c>
      <c r="G8" s="200">
        <v>1</v>
      </c>
      <c r="H8" s="621">
        <v>0</v>
      </c>
      <c r="I8" s="621"/>
      <c r="J8" s="621"/>
      <c r="K8" s="621"/>
      <c r="L8" s="621"/>
      <c r="M8" s="635"/>
      <c r="N8" s="200"/>
      <c r="O8" s="621"/>
      <c r="P8" s="621"/>
      <c r="Q8" s="621"/>
      <c r="R8" s="201"/>
      <c r="S8" s="200"/>
      <c r="T8" s="500"/>
      <c r="U8" s="504">
        <f>SUM(Q8,P8,O8,L8,K8,J8,I8,H8,E8,D8,C8)</f>
        <v>3</v>
      </c>
      <c r="V8" s="504">
        <f t="shared" si="0"/>
        <v>2</v>
      </c>
      <c r="W8" s="502">
        <f>(U8*200)+(V8*420)-320</f>
        <v>1120</v>
      </c>
      <c r="X8" s="726"/>
      <c r="Y8" s="13"/>
      <c r="Z8" s="744" t="s">
        <v>360</v>
      </c>
      <c r="AC8" s="488"/>
    </row>
    <row r="9" spans="1:26" ht="24.75">
      <c r="A9" s="160"/>
      <c r="B9" s="13"/>
      <c r="C9" s="13"/>
      <c r="D9" s="621"/>
      <c r="E9" s="621"/>
      <c r="F9" s="635"/>
      <c r="G9" s="200"/>
      <c r="H9" s="621"/>
      <c r="I9" s="621"/>
      <c r="J9" s="621"/>
      <c r="K9" s="621"/>
      <c r="L9" s="621"/>
      <c r="M9" s="635"/>
      <c r="N9" s="200"/>
      <c r="O9" s="621"/>
      <c r="P9" s="621"/>
      <c r="Q9" s="621"/>
      <c r="R9" s="201"/>
      <c r="S9" s="200"/>
      <c r="T9" s="500"/>
      <c r="U9" s="504">
        <f>SUM(Q9,P9,O9,L9,K9,J9,I9,H9,E9,D9)</f>
        <v>0</v>
      </c>
      <c r="V9" s="504">
        <f t="shared" si="0"/>
        <v>0</v>
      </c>
      <c r="W9" s="502">
        <f t="shared" si="1"/>
        <v>0</v>
      </c>
      <c r="X9" s="13"/>
      <c r="Y9" s="13"/>
      <c r="Z9" s="13"/>
    </row>
    <row r="10" spans="1:26" ht="24.75">
      <c r="A10" s="160"/>
      <c r="B10" s="13"/>
      <c r="C10" s="13"/>
      <c r="D10" s="621"/>
      <c r="E10" s="621"/>
      <c r="F10" s="635"/>
      <c r="G10" s="200"/>
      <c r="H10" s="621"/>
      <c r="I10" s="621"/>
      <c r="J10" s="621"/>
      <c r="K10" s="621"/>
      <c r="L10" s="621"/>
      <c r="M10" s="635"/>
      <c r="N10" s="200"/>
      <c r="O10" s="621"/>
      <c r="P10" s="621"/>
      <c r="Q10" s="621"/>
      <c r="R10" s="201"/>
      <c r="S10" s="200"/>
      <c r="T10" s="500"/>
      <c r="U10" s="504">
        <f>SUM(Q10,P10,O10,L10,K10,J10,I10,H10,E10,D10)</f>
        <v>0</v>
      </c>
      <c r="V10" s="504">
        <f t="shared" si="0"/>
        <v>0</v>
      </c>
      <c r="W10" s="502">
        <f t="shared" si="1"/>
        <v>0</v>
      </c>
      <c r="X10" s="13"/>
      <c r="Y10" s="13"/>
      <c r="Z10" s="13"/>
    </row>
    <row r="11" spans="1:26" ht="24.75">
      <c r="A11" s="160"/>
      <c r="B11" s="13"/>
      <c r="C11" s="13"/>
      <c r="D11" s="621"/>
      <c r="E11" s="621"/>
      <c r="F11" s="635"/>
      <c r="G11" s="200"/>
      <c r="H11" s="621"/>
      <c r="I11" s="621"/>
      <c r="J11" s="621"/>
      <c r="K11" s="621"/>
      <c r="L11" s="621"/>
      <c r="M11" s="635"/>
      <c r="N11" s="200"/>
      <c r="O11" s="621"/>
      <c r="P11" s="621"/>
      <c r="Q11" s="621"/>
      <c r="R11" s="201"/>
      <c r="S11" s="200"/>
      <c r="T11" s="500"/>
      <c r="U11" s="504">
        <f>SUM(Q11,P11,O11,L11,K11,J11,I11,H11,E11,D11)</f>
        <v>0</v>
      </c>
      <c r="V11" s="504">
        <f t="shared" si="0"/>
        <v>0</v>
      </c>
      <c r="W11" s="502">
        <f t="shared" si="1"/>
        <v>0</v>
      </c>
      <c r="X11" s="13"/>
      <c r="Y11" s="13"/>
      <c r="Z11" s="13"/>
    </row>
    <row r="12" spans="1:26" ht="24.75">
      <c r="A12" s="483"/>
      <c r="B12" s="483"/>
      <c r="C12" s="483"/>
      <c r="D12" s="623"/>
      <c r="E12" s="623"/>
      <c r="F12" s="637"/>
      <c r="G12" s="610"/>
      <c r="H12" s="623"/>
      <c r="I12" s="623"/>
      <c r="J12" s="623"/>
      <c r="K12" s="623"/>
      <c r="L12" s="623"/>
      <c r="M12" s="637"/>
      <c r="N12" s="610"/>
      <c r="O12" s="623"/>
      <c r="P12" s="623"/>
      <c r="Q12" s="623"/>
      <c r="R12" s="543"/>
      <c r="S12" s="610"/>
      <c r="T12" s="493"/>
      <c r="U12" s="624"/>
      <c r="V12" s="624"/>
      <c r="W12" s="483"/>
      <c r="X12" s="483"/>
      <c r="Y12" s="483"/>
      <c r="Z12" s="483"/>
    </row>
    <row r="13" spans="2:23" ht="28.5" customHeight="1">
      <c r="B13" s="640" t="s">
        <v>27</v>
      </c>
      <c r="C13" s="644"/>
      <c r="P13" s="642"/>
      <c r="R13" s="484"/>
      <c r="S13" s="487"/>
      <c r="T13" s="484"/>
      <c r="U13" s="509">
        <f>SUM(U6:U12)</f>
        <v>9</v>
      </c>
      <c r="V13" s="509">
        <f>SUM(V6:V12)</f>
        <v>6</v>
      </c>
      <c r="W13" s="510">
        <f>SUM(W6:W12)</f>
        <v>4000</v>
      </c>
    </row>
    <row r="15" spans="2:4" ht="23.25">
      <c r="B15" s="2" t="s">
        <v>305</v>
      </c>
      <c r="D15" s="485" t="str">
        <f>"("&amp;_xlfn.BAHTTEXT(W13)&amp;")"</f>
        <v>(สี่พันบาทถ้วน)</v>
      </c>
    </row>
    <row r="16" ht="23.25">
      <c r="B16" s="2" t="s">
        <v>11</v>
      </c>
    </row>
    <row r="17" spans="1:25" ht="44.25" customHeight="1">
      <c r="A17" s="2" t="s">
        <v>321</v>
      </c>
      <c r="T17" s="2" t="s">
        <v>13</v>
      </c>
      <c r="W17" s="2" t="s">
        <v>320</v>
      </c>
      <c r="X17" s="643"/>
      <c r="Y17" s="643"/>
    </row>
    <row r="18" spans="2:25" ht="23.25">
      <c r="B18" s="2" t="s">
        <v>344</v>
      </c>
      <c r="X18" s="643" t="s">
        <v>345</v>
      </c>
      <c r="Y18" s="643"/>
    </row>
    <row r="20" ht="29.25">
      <c r="A20" s="4" t="s">
        <v>357</v>
      </c>
    </row>
    <row r="21" spans="1:26" s="1" customFormat="1" ht="24.75" customHeight="1">
      <c r="A21" s="652" t="s">
        <v>0</v>
      </c>
      <c r="B21" s="652"/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652"/>
      <c r="Z21" s="652"/>
    </row>
    <row r="22" spans="1:26" s="1" customFormat="1" ht="24.75" customHeight="1">
      <c r="A22" s="653" t="s">
        <v>341</v>
      </c>
      <c r="B22" s="653"/>
      <c r="C22" s="653"/>
      <c r="D22" s="653"/>
      <c r="E22" s="653"/>
      <c r="F22" s="653"/>
      <c r="G22" s="653"/>
      <c r="H22" s="653"/>
      <c r="I22" s="653"/>
      <c r="J22" s="653"/>
      <c r="K22" s="653"/>
      <c r="L22" s="653"/>
      <c r="M22" s="653"/>
      <c r="N22" s="653"/>
      <c r="O22" s="653"/>
      <c r="P22" s="653"/>
      <c r="Q22" s="653"/>
      <c r="R22" s="653"/>
      <c r="S22" s="653"/>
      <c r="T22" s="653"/>
      <c r="U22" s="653"/>
      <c r="V22" s="653"/>
      <c r="W22" s="653"/>
      <c r="X22" s="653"/>
      <c r="Y22" s="653"/>
      <c r="Z22" s="653"/>
    </row>
    <row r="23" spans="1:26" ht="28.5" customHeight="1">
      <c r="A23" s="654" t="s">
        <v>1</v>
      </c>
      <c r="B23" s="656" t="s">
        <v>2</v>
      </c>
      <c r="C23" s="720" t="s">
        <v>342</v>
      </c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8"/>
      <c r="U23" s="689" t="s">
        <v>3</v>
      </c>
      <c r="V23" s="689"/>
      <c r="W23" s="654" t="s">
        <v>6</v>
      </c>
      <c r="X23" s="654" t="s">
        <v>7</v>
      </c>
      <c r="Y23" s="692" t="s">
        <v>8</v>
      </c>
      <c r="Z23" s="654" t="s">
        <v>9</v>
      </c>
    </row>
    <row r="24" spans="1:26" ht="19.5" customHeight="1">
      <c r="A24" s="654"/>
      <c r="B24" s="656"/>
      <c r="C24" s="471" t="s">
        <v>23</v>
      </c>
      <c r="D24" s="529" t="s">
        <v>24</v>
      </c>
      <c r="E24" s="529" t="s">
        <v>25</v>
      </c>
      <c r="F24" s="641" t="s">
        <v>21</v>
      </c>
      <c r="G24" s="605" t="s">
        <v>29</v>
      </c>
      <c r="H24" s="611" t="s">
        <v>22</v>
      </c>
      <c r="I24" s="614"/>
      <c r="J24" s="529"/>
      <c r="K24" s="529"/>
      <c r="L24" s="529"/>
      <c r="M24" s="641"/>
      <c r="N24" s="605"/>
      <c r="O24" s="611"/>
      <c r="P24" s="614"/>
      <c r="Q24" s="529"/>
      <c r="R24" s="606" t="s">
        <v>21</v>
      </c>
      <c r="S24" s="605" t="s">
        <v>29</v>
      </c>
      <c r="T24" s="471" t="s">
        <v>22</v>
      </c>
      <c r="U24" s="649" t="s">
        <v>4</v>
      </c>
      <c r="V24" s="649" t="s">
        <v>5</v>
      </c>
      <c r="W24" s="654"/>
      <c r="X24" s="654"/>
      <c r="Y24" s="692"/>
      <c r="Z24" s="654"/>
    </row>
    <row r="25" spans="1:26" ht="38.25" customHeight="1">
      <c r="A25" s="672"/>
      <c r="B25" s="656"/>
      <c r="C25" s="615">
        <v>19</v>
      </c>
      <c r="D25" s="615">
        <v>20</v>
      </c>
      <c r="E25" s="615">
        <v>21</v>
      </c>
      <c r="F25" s="632">
        <v>22</v>
      </c>
      <c r="G25" s="633">
        <v>23</v>
      </c>
      <c r="H25" s="615">
        <v>24</v>
      </c>
      <c r="I25" s="615"/>
      <c r="J25" s="615"/>
      <c r="K25" s="615"/>
      <c r="L25" s="615"/>
      <c r="M25" s="632"/>
      <c r="N25" s="633"/>
      <c r="O25" s="615"/>
      <c r="P25" s="615"/>
      <c r="Q25" s="615"/>
      <c r="R25" s="608">
        <v>29</v>
      </c>
      <c r="S25" s="607">
        <v>30</v>
      </c>
      <c r="T25" s="363">
        <v>31</v>
      </c>
      <c r="U25" s="684"/>
      <c r="V25" s="684"/>
      <c r="W25" s="654"/>
      <c r="X25" s="654"/>
      <c r="Y25" s="692"/>
      <c r="Z25" s="654"/>
    </row>
    <row r="26" spans="1:29" ht="23.25" customHeight="1">
      <c r="A26" s="494">
        <v>1</v>
      </c>
      <c r="B26" s="12" t="s">
        <v>346</v>
      </c>
      <c r="C26" s="619">
        <v>1</v>
      </c>
      <c r="D26" s="619">
        <v>1</v>
      </c>
      <c r="E26" s="619">
        <v>1</v>
      </c>
      <c r="F26" s="634">
        <v>1</v>
      </c>
      <c r="G26" s="191">
        <v>1</v>
      </c>
      <c r="H26" s="619">
        <v>1</v>
      </c>
      <c r="I26" s="619"/>
      <c r="J26" s="619"/>
      <c r="K26" s="619"/>
      <c r="L26" s="619"/>
      <c r="M26" s="634"/>
      <c r="N26" s="191"/>
      <c r="O26" s="619"/>
      <c r="P26" s="619"/>
      <c r="Q26" s="619"/>
      <c r="R26" s="609"/>
      <c r="S26" s="191"/>
      <c r="T26" s="497"/>
      <c r="U26" s="503">
        <f>SUM(CQ86,P26,O26,L26,K26,J26,I26,H26,E26,D26,C26)</f>
        <v>4</v>
      </c>
      <c r="V26" s="503">
        <f aca="true" t="shared" si="2" ref="V26:V31">SUM(N26,M26,G26,F26)</f>
        <v>2</v>
      </c>
      <c r="W26" s="501">
        <v>1250</v>
      </c>
      <c r="X26" s="724" t="s">
        <v>343</v>
      </c>
      <c r="Y26" s="12"/>
      <c r="Z26" s="680" t="s">
        <v>361</v>
      </c>
      <c r="AC26" s="488"/>
    </row>
    <row r="27" spans="1:29" ht="24.75">
      <c r="A27" s="160">
        <v>2</v>
      </c>
      <c r="B27" s="13" t="s">
        <v>347</v>
      </c>
      <c r="C27" s="621">
        <v>1</v>
      </c>
      <c r="D27" s="621">
        <v>1</v>
      </c>
      <c r="E27" s="621">
        <v>1</v>
      </c>
      <c r="F27" s="635">
        <v>1</v>
      </c>
      <c r="G27" s="200">
        <v>1</v>
      </c>
      <c r="H27" s="621">
        <v>1</v>
      </c>
      <c r="I27" s="621"/>
      <c r="J27" s="621"/>
      <c r="K27" s="621"/>
      <c r="L27" s="621"/>
      <c r="M27" s="635"/>
      <c r="N27" s="200"/>
      <c r="O27" s="621"/>
      <c r="P27" s="621"/>
      <c r="Q27" s="621"/>
      <c r="R27" s="201"/>
      <c r="S27" s="200"/>
      <c r="T27" s="500"/>
      <c r="U27" s="504">
        <f>SUM(Q27,P27,O27,L27,K27,J27,I27,H27,E27,D27,C27)</f>
        <v>4</v>
      </c>
      <c r="V27" s="504">
        <f t="shared" si="2"/>
        <v>2</v>
      </c>
      <c r="W27" s="502">
        <v>1250</v>
      </c>
      <c r="X27" s="725"/>
      <c r="Y27" s="13"/>
      <c r="Z27" s="681"/>
      <c r="AC27" s="488"/>
    </row>
    <row r="28" spans="1:29" ht="24.75">
      <c r="A28" s="160">
        <v>3</v>
      </c>
      <c r="B28" s="13" t="s">
        <v>348</v>
      </c>
      <c r="C28" s="621">
        <v>1</v>
      </c>
      <c r="D28" s="621">
        <v>1</v>
      </c>
      <c r="E28" s="621">
        <v>1</v>
      </c>
      <c r="F28" s="635">
        <v>1</v>
      </c>
      <c r="G28" s="200">
        <v>1</v>
      </c>
      <c r="H28" s="621">
        <v>1</v>
      </c>
      <c r="I28" s="621"/>
      <c r="J28" s="621"/>
      <c r="K28" s="621"/>
      <c r="L28" s="621"/>
      <c r="M28" s="635"/>
      <c r="N28" s="200"/>
      <c r="O28" s="621"/>
      <c r="P28" s="621"/>
      <c r="Q28" s="621"/>
      <c r="R28" s="201"/>
      <c r="S28" s="200"/>
      <c r="T28" s="500"/>
      <c r="U28" s="504">
        <f>SUM(Q28,P28,O28,L28,K28,J28,I28,H28,E28,D28,C28)</f>
        <v>4</v>
      </c>
      <c r="V28" s="504">
        <f t="shared" si="2"/>
        <v>2</v>
      </c>
      <c r="W28" s="502">
        <v>1250</v>
      </c>
      <c r="X28" s="725"/>
      <c r="Y28" s="13"/>
      <c r="Z28" s="681"/>
      <c r="AC28" s="488"/>
    </row>
    <row r="29" spans="1:26" ht="24.75" customHeight="1">
      <c r="A29" s="160">
        <v>4</v>
      </c>
      <c r="B29" s="13" t="s">
        <v>359</v>
      </c>
      <c r="C29" s="621">
        <v>1</v>
      </c>
      <c r="D29" s="621">
        <v>1</v>
      </c>
      <c r="E29" s="621">
        <v>1</v>
      </c>
      <c r="F29" s="635">
        <v>1</v>
      </c>
      <c r="G29" s="200">
        <v>1</v>
      </c>
      <c r="H29" s="621">
        <v>1</v>
      </c>
      <c r="I29" s="621"/>
      <c r="J29" s="621"/>
      <c r="K29" s="621"/>
      <c r="L29" s="621"/>
      <c r="M29" s="635"/>
      <c r="N29" s="200"/>
      <c r="O29" s="621"/>
      <c r="P29" s="621"/>
      <c r="Q29" s="621"/>
      <c r="R29" s="201"/>
      <c r="S29" s="200"/>
      <c r="T29" s="500"/>
      <c r="U29" s="504">
        <f>SUM(Q29,P29,O29,L29,K29,J29,I29,H29,E29,D29,C29)</f>
        <v>4</v>
      </c>
      <c r="V29" s="504">
        <f t="shared" si="2"/>
        <v>2</v>
      </c>
      <c r="W29" s="502">
        <v>1250</v>
      </c>
      <c r="X29" s="726"/>
      <c r="Y29" s="13"/>
      <c r="Z29" s="745"/>
    </row>
    <row r="30" spans="1:26" ht="24.75">
      <c r="A30" s="160"/>
      <c r="B30" s="13"/>
      <c r="C30" s="13"/>
      <c r="D30" s="621"/>
      <c r="E30" s="621"/>
      <c r="F30" s="635"/>
      <c r="G30" s="200"/>
      <c r="H30" s="621"/>
      <c r="I30" s="621"/>
      <c r="J30" s="621"/>
      <c r="K30" s="621"/>
      <c r="L30" s="621"/>
      <c r="M30" s="635"/>
      <c r="N30" s="200"/>
      <c r="O30" s="621"/>
      <c r="P30" s="621"/>
      <c r="Q30" s="621"/>
      <c r="R30" s="201"/>
      <c r="S30" s="200"/>
      <c r="T30" s="500"/>
      <c r="U30" s="504">
        <f>SUM(Q30,P30,O30,L30,K30,J30,I30,H30,E30,D30)</f>
        <v>0</v>
      </c>
      <c r="V30" s="504">
        <f t="shared" si="2"/>
        <v>0</v>
      </c>
      <c r="W30" s="502">
        <f>(U30*200)+(V30*420)</f>
        <v>0</v>
      </c>
      <c r="X30" s="13"/>
      <c r="Y30" s="13"/>
      <c r="Z30" s="13"/>
    </row>
    <row r="31" spans="1:26" ht="24.75">
      <c r="A31" s="160"/>
      <c r="B31" s="13"/>
      <c r="C31" s="13"/>
      <c r="D31" s="621"/>
      <c r="E31" s="621"/>
      <c r="F31" s="635"/>
      <c r="G31" s="200"/>
      <c r="H31" s="621"/>
      <c r="I31" s="621"/>
      <c r="J31" s="621"/>
      <c r="K31" s="621"/>
      <c r="L31" s="621"/>
      <c r="M31" s="635"/>
      <c r="N31" s="200"/>
      <c r="O31" s="621"/>
      <c r="P31" s="621"/>
      <c r="Q31" s="621"/>
      <c r="R31" s="201"/>
      <c r="S31" s="200"/>
      <c r="T31" s="500"/>
      <c r="U31" s="504">
        <f>SUM(Q31,P31,O31,L31,K31,J31,I31,H31,E31,D31)</f>
        <v>0</v>
      </c>
      <c r="V31" s="504">
        <f t="shared" si="2"/>
        <v>0</v>
      </c>
      <c r="W31" s="502">
        <f>(U31*200)+(V31*420)</f>
        <v>0</v>
      </c>
      <c r="X31" s="13"/>
      <c r="Y31" s="13"/>
      <c r="Z31" s="13"/>
    </row>
    <row r="32" spans="1:26" ht="24.75">
      <c r="A32" s="483"/>
      <c r="B32" s="483"/>
      <c r="C32" s="483"/>
      <c r="D32" s="623"/>
      <c r="E32" s="623"/>
      <c r="F32" s="637"/>
      <c r="G32" s="610"/>
      <c r="H32" s="623"/>
      <c r="I32" s="623"/>
      <c r="J32" s="623"/>
      <c r="K32" s="623"/>
      <c r="L32" s="623"/>
      <c r="M32" s="637"/>
      <c r="N32" s="610"/>
      <c r="O32" s="623"/>
      <c r="P32" s="623"/>
      <c r="Q32" s="623"/>
      <c r="R32" s="543"/>
      <c r="S32" s="610"/>
      <c r="T32" s="493"/>
      <c r="U32" s="624"/>
      <c r="V32" s="624"/>
      <c r="W32" s="483"/>
      <c r="X32" s="483"/>
      <c r="Y32" s="483"/>
      <c r="Z32" s="483"/>
    </row>
    <row r="33" spans="2:23" ht="28.5" customHeight="1">
      <c r="B33" s="640" t="s">
        <v>27</v>
      </c>
      <c r="C33" s="644"/>
      <c r="P33" s="642"/>
      <c r="R33" s="484"/>
      <c r="S33" s="487"/>
      <c r="T33" s="484"/>
      <c r="U33" s="509">
        <f>SUM(U26:U32)</f>
        <v>16</v>
      </c>
      <c r="V33" s="509">
        <f>SUM(V26:V32)</f>
        <v>8</v>
      </c>
      <c r="W33" s="510">
        <f>SUM(W26:W32)</f>
        <v>5000</v>
      </c>
    </row>
    <row r="35" spans="2:4" ht="23.25">
      <c r="B35" s="2" t="s">
        <v>305</v>
      </c>
      <c r="D35" s="485" t="str">
        <f>"("&amp;_xlfn.BAHTTEXT(W33)&amp;")"</f>
        <v>(ห้าพันบาทถ้วน)</v>
      </c>
    </row>
    <row r="36" ht="23.25">
      <c r="B36" s="2" t="s">
        <v>11</v>
      </c>
    </row>
    <row r="37" spans="1:25" ht="44.25" customHeight="1">
      <c r="A37" s="2" t="s">
        <v>321</v>
      </c>
      <c r="T37" s="2" t="s">
        <v>13</v>
      </c>
      <c r="W37" s="2" t="s">
        <v>320</v>
      </c>
      <c r="X37" s="643"/>
      <c r="Y37" s="643"/>
    </row>
    <row r="38" spans="2:25" ht="23.25">
      <c r="B38" s="2" t="s">
        <v>344</v>
      </c>
      <c r="X38" s="643" t="s">
        <v>345</v>
      </c>
      <c r="Y38" s="643"/>
    </row>
    <row r="40" ht="29.25">
      <c r="A40" s="4" t="s">
        <v>358</v>
      </c>
    </row>
    <row r="42" spans="1:26" s="1" customFormat="1" ht="24.75" customHeight="1">
      <c r="A42" s="652" t="s">
        <v>0</v>
      </c>
      <c r="B42" s="652"/>
      <c r="C42" s="652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</row>
    <row r="43" spans="1:26" s="1" customFormat="1" ht="24.75" customHeight="1">
      <c r="A43" s="653" t="s">
        <v>341</v>
      </c>
      <c r="B43" s="653"/>
      <c r="C43" s="653"/>
      <c r="D43" s="653"/>
      <c r="E43" s="653"/>
      <c r="F43" s="653"/>
      <c r="G43" s="653"/>
      <c r="H43" s="653"/>
      <c r="I43" s="653"/>
      <c r="J43" s="653"/>
      <c r="K43" s="653"/>
      <c r="L43" s="653"/>
      <c r="M43" s="653"/>
      <c r="N43" s="653"/>
      <c r="O43" s="653"/>
      <c r="P43" s="653"/>
      <c r="Q43" s="653"/>
      <c r="R43" s="653"/>
      <c r="S43" s="653"/>
      <c r="T43" s="653"/>
      <c r="U43" s="653"/>
      <c r="V43" s="653"/>
      <c r="W43" s="653"/>
      <c r="X43" s="653"/>
      <c r="Y43" s="653"/>
      <c r="Z43" s="653"/>
    </row>
    <row r="44" spans="1:26" ht="28.5" customHeight="1">
      <c r="A44" s="654" t="s">
        <v>1</v>
      </c>
      <c r="B44" s="656" t="s">
        <v>2</v>
      </c>
      <c r="C44" s="720" t="s">
        <v>342</v>
      </c>
      <c r="D44" s="727"/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7"/>
      <c r="P44" s="727"/>
      <c r="Q44" s="727"/>
      <c r="R44" s="727"/>
      <c r="S44" s="727"/>
      <c r="T44" s="728"/>
      <c r="U44" s="689" t="s">
        <v>3</v>
      </c>
      <c r="V44" s="689"/>
      <c r="W44" s="654" t="s">
        <v>6</v>
      </c>
      <c r="X44" s="654" t="s">
        <v>7</v>
      </c>
      <c r="Y44" s="692" t="s">
        <v>8</v>
      </c>
      <c r="Z44" s="654" t="s">
        <v>9</v>
      </c>
    </row>
    <row r="45" spans="1:26" ht="19.5" customHeight="1">
      <c r="A45" s="654"/>
      <c r="B45" s="656"/>
      <c r="C45" s="471" t="s">
        <v>23</v>
      </c>
      <c r="D45" s="529" t="s">
        <v>24</v>
      </c>
      <c r="E45" s="529" t="s">
        <v>25</v>
      </c>
      <c r="F45" s="641" t="s">
        <v>21</v>
      </c>
      <c r="G45" s="605" t="s">
        <v>29</v>
      </c>
      <c r="H45" s="611" t="s">
        <v>22</v>
      </c>
      <c r="I45" s="614"/>
      <c r="J45" s="529"/>
      <c r="K45" s="529"/>
      <c r="L45" s="529"/>
      <c r="M45" s="641"/>
      <c r="N45" s="605"/>
      <c r="O45" s="611"/>
      <c r="P45" s="614"/>
      <c r="Q45" s="529"/>
      <c r="R45" s="606" t="s">
        <v>21</v>
      </c>
      <c r="S45" s="605" t="s">
        <v>29</v>
      </c>
      <c r="T45" s="471" t="s">
        <v>22</v>
      </c>
      <c r="U45" s="649" t="s">
        <v>4</v>
      </c>
      <c r="V45" s="649" t="s">
        <v>5</v>
      </c>
      <c r="W45" s="654"/>
      <c r="X45" s="654"/>
      <c r="Y45" s="692"/>
      <c r="Z45" s="654"/>
    </row>
    <row r="46" spans="1:26" ht="38.25" customHeight="1">
      <c r="A46" s="672"/>
      <c r="B46" s="656"/>
      <c r="C46" s="615">
        <v>19</v>
      </c>
      <c r="D46" s="615">
        <v>20</v>
      </c>
      <c r="E46" s="615">
        <v>21</v>
      </c>
      <c r="F46" s="632">
        <v>22</v>
      </c>
      <c r="G46" s="633">
        <v>23</v>
      </c>
      <c r="H46" s="615">
        <v>24</v>
      </c>
      <c r="I46" s="615"/>
      <c r="J46" s="615"/>
      <c r="K46" s="615"/>
      <c r="L46" s="615"/>
      <c r="M46" s="632"/>
      <c r="N46" s="633"/>
      <c r="O46" s="615"/>
      <c r="P46" s="615"/>
      <c r="Q46" s="615"/>
      <c r="R46" s="608">
        <v>29</v>
      </c>
      <c r="S46" s="607">
        <v>30</v>
      </c>
      <c r="T46" s="363">
        <v>31</v>
      </c>
      <c r="U46" s="684"/>
      <c r="V46" s="684"/>
      <c r="W46" s="654"/>
      <c r="X46" s="654"/>
      <c r="Y46" s="692"/>
      <c r="Z46" s="654"/>
    </row>
    <row r="47" spans="1:29" ht="23.25" customHeight="1">
      <c r="A47" s="494">
        <v>1</v>
      </c>
      <c r="B47" s="12" t="s">
        <v>346</v>
      </c>
      <c r="C47" s="619">
        <v>0</v>
      </c>
      <c r="D47" s="619">
        <v>1</v>
      </c>
      <c r="E47" s="619">
        <v>1</v>
      </c>
      <c r="F47" s="634">
        <v>1</v>
      </c>
      <c r="G47" s="191">
        <v>1</v>
      </c>
      <c r="H47" s="619">
        <v>0</v>
      </c>
      <c r="I47" s="619"/>
      <c r="J47" s="619"/>
      <c r="K47" s="619"/>
      <c r="L47" s="619"/>
      <c r="M47" s="634"/>
      <c r="N47" s="191"/>
      <c r="O47" s="619"/>
      <c r="P47" s="619"/>
      <c r="Q47" s="619"/>
      <c r="R47" s="609"/>
      <c r="S47" s="191"/>
      <c r="T47" s="497"/>
      <c r="U47" s="503">
        <f>SUM(CQ107,P47,O47,L47,K47,J47,I47,H47,E47,D47,C47)</f>
        <v>2</v>
      </c>
      <c r="V47" s="503">
        <f aca="true" t="shared" si="3" ref="V47:V52">SUM(N47,M47,G47,F47)</f>
        <v>2</v>
      </c>
      <c r="W47" s="501">
        <v>1000</v>
      </c>
      <c r="X47" s="724" t="s">
        <v>343</v>
      </c>
      <c r="Y47" s="12"/>
      <c r="Z47" s="680" t="s">
        <v>363</v>
      </c>
      <c r="AC47" s="488"/>
    </row>
    <row r="48" spans="1:29" ht="24.75">
      <c r="A48" s="160">
        <v>2</v>
      </c>
      <c r="B48" s="13" t="s">
        <v>347</v>
      </c>
      <c r="C48" s="621">
        <v>0</v>
      </c>
      <c r="D48" s="621">
        <v>1</v>
      </c>
      <c r="E48" s="621">
        <v>1</v>
      </c>
      <c r="F48" s="635">
        <v>1</v>
      </c>
      <c r="G48" s="200">
        <v>1</v>
      </c>
      <c r="H48" s="621">
        <v>0</v>
      </c>
      <c r="I48" s="621"/>
      <c r="J48" s="621"/>
      <c r="K48" s="621"/>
      <c r="L48" s="621"/>
      <c r="M48" s="635"/>
      <c r="N48" s="200"/>
      <c r="O48" s="621"/>
      <c r="P48" s="621"/>
      <c r="Q48" s="621"/>
      <c r="R48" s="201"/>
      <c r="S48" s="200"/>
      <c r="T48" s="500"/>
      <c r="U48" s="504">
        <f>SUM(Q48,P48,O48,L48,K48,J48,I48,H48,E48,D48,C48)</f>
        <v>2</v>
      </c>
      <c r="V48" s="504">
        <f t="shared" si="3"/>
        <v>2</v>
      </c>
      <c r="W48" s="502">
        <v>1000</v>
      </c>
      <c r="X48" s="725"/>
      <c r="Y48" s="13"/>
      <c r="Z48" s="681"/>
      <c r="AC48" s="488"/>
    </row>
    <row r="49" spans="1:29" ht="24.75">
      <c r="A49" s="160">
        <v>3</v>
      </c>
      <c r="B49" s="13" t="s">
        <v>348</v>
      </c>
      <c r="C49" s="621">
        <v>0</v>
      </c>
      <c r="D49" s="621">
        <v>1</v>
      </c>
      <c r="E49" s="621">
        <v>1</v>
      </c>
      <c r="F49" s="635">
        <v>1</v>
      </c>
      <c r="G49" s="200">
        <v>1</v>
      </c>
      <c r="H49" s="621">
        <v>0</v>
      </c>
      <c r="I49" s="621"/>
      <c r="J49" s="621"/>
      <c r="K49" s="621"/>
      <c r="L49" s="621"/>
      <c r="M49" s="635"/>
      <c r="N49" s="200"/>
      <c r="O49" s="621"/>
      <c r="P49" s="621"/>
      <c r="Q49" s="621"/>
      <c r="R49" s="201"/>
      <c r="S49" s="200"/>
      <c r="T49" s="500"/>
      <c r="U49" s="504">
        <f>SUM(Q49,P49,O49,L49,K49,J49,I49,H49,E49,D49,C49)</f>
        <v>2</v>
      </c>
      <c r="V49" s="504">
        <f t="shared" si="3"/>
        <v>2</v>
      </c>
      <c r="W49" s="502">
        <v>1000</v>
      </c>
      <c r="X49" s="725"/>
      <c r="Y49" s="13"/>
      <c r="Z49" s="681"/>
      <c r="AC49" s="488"/>
    </row>
    <row r="50" spans="1:26" ht="24.75" customHeight="1">
      <c r="A50" s="160"/>
      <c r="B50" s="13"/>
      <c r="C50" s="621"/>
      <c r="D50" s="621"/>
      <c r="E50" s="621"/>
      <c r="F50" s="635"/>
      <c r="G50" s="200"/>
      <c r="H50" s="621"/>
      <c r="I50" s="621"/>
      <c r="J50" s="621"/>
      <c r="K50" s="621"/>
      <c r="L50" s="621"/>
      <c r="M50" s="635"/>
      <c r="N50" s="200"/>
      <c r="O50" s="621"/>
      <c r="P50" s="621"/>
      <c r="Q50" s="621"/>
      <c r="R50" s="201"/>
      <c r="S50" s="200"/>
      <c r="T50" s="500"/>
      <c r="U50" s="504">
        <f>SUM(Q50,P50,O50,L50,K50,J50,I50,H50,E50,D50,C50)</f>
        <v>0</v>
      </c>
      <c r="V50" s="504">
        <f t="shared" si="3"/>
        <v>0</v>
      </c>
      <c r="W50" s="502"/>
      <c r="X50" s="726"/>
      <c r="Y50" s="13"/>
      <c r="Z50" s="745"/>
    </row>
    <row r="51" spans="1:26" ht="24.75">
      <c r="A51" s="160"/>
      <c r="B51" s="13"/>
      <c r="C51" s="13"/>
      <c r="D51" s="621"/>
      <c r="E51" s="621"/>
      <c r="F51" s="635"/>
      <c r="G51" s="200"/>
      <c r="H51" s="621"/>
      <c r="I51" s="621"/>
      <c r="J51" s="621"/>
      <c r="K51" s="621"/>
      <c r="L51" s="621"/>
      <c r="M51" s="635"/>
      <c r="N51" s="200"/>
      <c r="O51" s="621"/>
      <c r="P51" s="621"/>
      <c r="Q51" s="621"/>
      <c r="R51" s="201"/>
      <c r="S51" s="200"/>
      <c r="T51" s="500"/>
      <c r="U51" s="504">
        <f>SUM(Q51,P51,O51,L51,K51,J51,I51,H51,E51,D51)</f>
        <v>0</v>
      </c>
      <c r="V51" s="504">
        <f t="shared" si="3"/>
        <v>0</v>
      </c>
      <c r="W51" s="502">
        <f>(U51*200)+(V51*420)</f>
        <v>0</v>
      </c>
      <c r="X51" s="13"/>
      <c r="Y51" s="13"/>
      <c r="Z51" s="13"/>
    </row>
    <row r="52" spans="1:26" ht="24.75">
      <c r="A52" s="160"/>
      <c r="B52" s="13"/>
      <c r="C52" s="13"/>
      <c r="D52" s="621"/>
      <c r="E52" s="621"/>
      <c r="F52" s="635"/>
      <c r="G52" s="200"/>
      <c r="H52" s="621"/>
      <c r="I52" s="621"/>
      <c r="J52" s="621"/>
      <c r="K52" s="621"/>
      <c r="L52" s="621"/>
      <c r="M52" s="635"/>
      <c r="N52" s="200"/>
      <c r="O52" s="621"/>
      <c r="P52" s="621"/>
      <c r="Q52" s="621"/>
      <c r="R52" s="201"/>
      <c r="S52" s="200"/>
      <c r="T52" s="500"/>
      <c r="U52" s="504">
        <f>SUM(Q52,P52,O52,L52,K52,J52,I52,H52,E52,D52)</f>
        <v>0</v>
      </c>
      <c r="V52" s="504">
        <f t="shared" si="3"/>
        <v>0</v>
      </c>
      <c r="W52" s="502">
        <f>(U52*200)+(V52*420)</f>
        <v>0</v>
      </c>
      <c r="X52" s="13"/>
      <c r="Y52" s="13"/>
      <c r="Z52" s="13"/>
    </row>
    <row r="53" spans="1:26" ht="24.75">
      <c r="A53" s="483"/>
      <c r="B53" s="483"/>
      <c r="C53" s="483"/>
      <c r="D53" s="623"/>
      <c r="E53" s="623"/>
      <c r="F53" s="637"/>
      <c r="G53" s="610"/>
      <c r="H53" s="623"/>
      <c r="I53" s="623"/>
      <c r="J53" s="623"/>
      <c r="K53" s="623"/>
      <c r="L53" s="623"/>
      <c r="M53" s="637"/>
      <c r="N53" s="610"/>
      <c r="O53" s="623"/>
      <c r="P53" s="623"/>
      <c r="Q53" s="623"/>
      <c r="R53" s="543"/>
      <c r="S53" s="610"/>
      <c r="T53" s="493"/>
      <c r="U53" s="624"/>
      <c r="V53" s="624"/>
      <c r="W53" s="483"/>
      <c r="X53" s="483"/>
      <c r="Y53" s="483"/>
      <c r="Z53" s="483"/>
    </row>
    <row r="54" spans="2:23" ht="28.5" customHeight="1">
      <c r="B54" s="640" t="s">
        <v>27</v>
      </c>
      <c r="C54" s="644"/>
      <c r="P54" s="642"/>
      <c r="R54" s="484"/>
      <c r="S54" s="487"/>
      <c r="T54" s="484"/>
      <c r="U54" s="509">
        <f>SUM(U47:U53)</f>
        <v>6</v>
      </c>
      <c r="V54" s="509">
        <f>SUM(V47:V53)</f>
        <v>6</v>
      </c>
      <c r="W54" s="510">
        <f>SUM(W47:W53)</f>
        <v>3000</v>
      </c>
    </row>
    <row r="56" spans="2:4" ht="23.25">
      <c r="B56" s="2" t="s">
        <v>305</v>
      </c>
      <c r="D56" s="485" t="str">
        <f>"("&amp;_xlfn.BAHTTEXT(W54)&amp;")"</f>
        <v>(สามพันบาทถ้วน)</v>
      </c>
    </row>
    <row r="57" ht="23.25">
      <c r="B57" s="2" t="s">
        <v>11</v>
      </c>
    </row>
    <row r="58" spans="1:25" ht="44.25" customHeight="1">
      <c r="A58" s="2" t="s">
        <v>321</v>
      </c>
      <c r="T58" s="2" t="s">
        <v>13</v>
      </c>
      <c r="W58" s="2" t="s">
        <v>320</v>
      </c>
      <c r="X58" s="643"/>
      <c r="Y58" s="643"/>
    </row>
    <row r="59" spans="2:25" ht="23.25">
      <c r="B59" s="2" t="s">
        <v>344</v>
      </c>
      <c r="X59" s="643" t="s">
        <v>345</v>
      </c>
      <c r="Y59" s="643"/>
    </row>
    <row r="61" ht="29.25">
      <c r="A61" s="4" t="s">
        <v>362</v>
      </c>
    </row>
  </sheetData>
  <sheetProtection/>
  <mergeCells count="41">
    <mergeCell ref="X44:X46"/>
    <mergeCell ref="Y44:Y46"/>
    <mergeCell ref="Z44:Z46"/>
    <mergeCell ref="U45:U46"/>
    <mergeCell ref="V45:V46"/>
    <mergeCell ref="X47:X50"/>
    <mergeCell ref="Z47:Z50"/>
    <mergeCell ref="X26:X29"/>
    <mergeCell ref="Z26:Z29"/>
    <mergeCell ref="A42:Z42"/>
    <mergeCell ref="A43:Z43"/>
    <mergeCell ref="A44:A46"/>
    <mergeCell ref="B44:B46"/>
    <mergeCell ref="C44:T44"/>
    <mergeCell ref="U44:V44"/>
    <mergeCell ref="W44:W46"/>
    <mergeCell ref="X23:X25"/>
    <mergeCell ref="Y23:Y25"/>
    <mergeCell ref="Z23:Z25"/>
    <mergeCell ref="U24:U25"/>
    <mergeCell ref="V24:V25"/>
    <mergeCell ref="X3:X5"/>
    <mergeCell ref="Y3:Y5"/>
    <mergeCell ref="Z3:Z5"/>
    <mergeCell ref="A21:Z21"/>
    <mergeCell ref="A22:Z22"/>
    <mergeCell ref="A23:A25"/>
    <mergeCell ref="B23:B25"/>
    <mergeCell ref="C23:T23"/>
    <mergeCell ref="U23:V23"/>
    <mergeCell ref="W23:W25"/>
    <mergeCell ref="U4:U5"/>
    <mergeCell ref="V4:V5"/>
    <mergeCell ref="X6:X8"/>
    <mergeCell ref="C3:T3"/>
    <mergeCell ref="A1:Z1"/>
    <mergeCell ref="A2:Z2"/>
    <mergeCell ref="A3:A5"/>
    <mergeCell ref="B3:B5"/>
    <mergeCell ref="U3:V3"/>
    <mergeCell ref="W3:W5"/>
  </mergeCells>
  <printOptions/>
  <pageMargins left="0.79" right="0.11811023622047245" top="0.62" bottom="0.15748031496062992" header="0.11811023622047245" footer="0.1181102362204724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6">
    <tabColor rgb="FF00B050"/>
  </sheetPr>
  <dimension ref="A1:N33"/>
  <sheetViews>
    <sheetView zoomScalePageLayoutView="0" workbookViewId="0" topLeftCell="A1">
      <selection activeCell="N17" sqref="N17:O17"/>
    </sheetView>
  </sheetViews>
  <sheetFormatPr defaultColWidth="9.140625" defaultRowHeight="12.75"/>
  <cols>
    <col min="1" max="1" width="3.7109375" style="462" customWidth="1"/>
    <col min="2" max="2" width="22.8515625" style="463" customWidth="1"/>
    <col min="3" max="3" width="16.57421875" style="463" customWidth="1"/>
    <col min="4" max="4" width="14.28125" style="463" customWidth="1"/>
    <col min="5" max="5" width="10.00390625" style="463" customWidth="1"/>
    <col min="6" max="6" width="8.8515625" style="463" customWidth="1"/>
    <col min="7" max="7" width="12.421875" style="463" customWidth="1"/>
    <col min="8" max="8" width="9.28125" style="463" customWidth="1"/>
    <col min="9" max="9" width="9.140625" style="525" customWidth="1"/>
    <col min="10" max="10" width="15.140625" style="522" customWidth="1"/>
    <col min="11" max="16384" width="9.140625" style="466" customWidth="1"/>
  </cols>
  <sheetData>
    <row r="1" spans="1:10" s="26" customFormat="1" ht="27" customHeight="1">
      <c r="A1" s="695" t="s">
        <v>38</v>
      </c>
      <c r="B1" s="695"/>
      <c r="C1" s="695"/>
      <c r="D1" s="695"/>
      <c r="E1" s="695"/>
      <c r="F1" s="695"/>
      <c r="G1" s="695"/>
      <c r="H1" s="695"/>
      <c r="I1" s="523"/>
      <c r="J1" s="520"/>
    </row>
    <row r="2" spans="1:10" s="26" customFormat="1" ht="28.5" customHeight="1">
      <c r="A2" s="695" t="s">
        <v>301</v>
      </c>
      <c r="B2" s="695"/>
      <c r="C2" s="695"/>
      <c r="D2" s="695"/>
      <c r="E2" s="695"/>
      <c r="F2" s="695"/>
      <c r="G2" s="695"/>
      <c r="H2" s="695"/>
      <c r="I2" s="523"/>
      <c r="J2" s="520"/>
    </row>
    <row r="3" spans="1:10" s="26" customFormat="1" ht="25.5" customHeight="1" hidden="1">
      <c r="A3" s="695" t="s">
        <v>279</v>
      </c>
      <c r="B3" s="695"/>
      <c r="C3" s="695"/>
      <c r="D3" s="695"/>
      <c r="E3" s="695"/>
      <c r="F3" s="695"/>
      <c r="G3" s="695"/>
      <c r="H3" s="695"/>
      <c r="I3" s="523"/>
      <c r="J3" s="520"/>
    </row>
    <row r="4" spans="1:10" s="26" customFormat="1" ht="25.5" customHeight="1">
      <c r="A4" s="695" t="s">
        <v>327</v>
      </c>
      <c r="B4" s="695"/>
      <c r="C4" s="695"/>
      <c r="D4" s="695"/>
      <c r="E4" s="695"/>
      <c r="F4" s="695"/>
      <c r="G4" s="695"/>
      <c r="H4" s="695"/>
      <c r="I4" s="523"/>
      <c r="J4" s="520"/>
    </row>
    <row r="5" spans="1:10" s="26" customFormat="1" ht="27.75" customHeight="1" hidden="1">
      <c r="A5" s="695" t="s">
        <v>280</v>
      </c>
      <c r="B5" s="695"/>
      <c r="C5" s="695"/>
      <c r="D5" s="695"/>
      <c r="E5" s="695"/>
      <c r="F5" s="695"/>
      <c r="G5" s="695"/>
      <c r="H5" s="695"/>
      <c r="I5" s="523"/>
      <c r="J5" s="520"/>
    </row>
    <row r="6" spans="1:10" s="26" customFormat="1" ht="27.75" customHeight="1" hidden="1">
      <c r="A6" s="695" t="s">
        <v>281</v>
      </c>
      <c r="B6" s="695"/>
      <c r="C6" s="695"/>
      <c r="D6" s="695"/>
      <c r="E6" s="695"/>
      <c r="F6" s="695"/>
      <c r="G6" s="695"/>
      <c r="H6" s="695"/>
      <c r="I6" s="523"/>
      <c r="J6" s="520"/>
    </row>
    <row r="7" spans="1:10" s="26" customFormat="1" ht="27.75" customHeight="1" hidden="1">
      <c r="A7" s="695" t="s">
        <v>282</v>
      </c>
      <c r="B7" s="695"/>
      <c r="C7" s="695"/>
      <c r="D7" s="695"/>
      <c r="E7" s="695"/>
      <c r="F7" s="695"/>
      <c r="G7" s="695"/>
      <c r="H7" s="695"/>
      <c r="I7" s="523"/>
      <c r="J7" s="520"/>
    </row>
    <row r="8" spans="1:10" s="26" customFormat="1" ht="27.75" customHeight="1">
      <c r="A8" s="25"/>
      <c r="B8" s="25"/>
      <c r="C8" s="28" t="s">
        <v>39</v>
      </c>
      <c r="D8" s="29"/>
      <c r="E8" s="25" t="s">
        <v>40</v>
      </c>
      <c r="F8" s="30"/>
      <c r="G8" s="444" t="s">
        <v>325</v>
      </c>
      <c r="H8" s="2" t="s">
        <v>326</v>
      </c>
      <c r="I8" s="523"/>
      <c r="J8" s="520"/>
    </row>
    <row r="9" spans="1:10" s="26" customFormat="1" ht="27.75" customHeight="1" hidden="1">
      <c r="A9" s="25"/>
      <c r="B9" s="25"/>
      <c r="C9" s="28" t="s">
        <v>39</v>
      </c>
      <c r="D9" s="29">
        <v>3600002616</v>
      </c>
      <c r="E9" s="25" t="s">
        <v>40</v>
      </c>
      <c r="F9" s="30">
        <v>2196</v>
      </c>
      <c r="G9" s="444" t="s">
        <v>283</v>
      </c>
      <c r="H9" s="280" t="s">
        <v>284</v>
      </c>
      <c r="I9" s="523"/>
      <c r="J9" s="520"/>
    </row>
    <row r="10" spans="1:10" s="284" customFormat="1" ht="48.75" customHeight="1">
      <c r="A10" s="441" t="s">
        <v>28</v>
      </c>
      <c r="B10" s="441" t="s">
        <v>42</v>
      </c>
      <c r="C10" s="441" t="s">
        <v>43</v>
      </c>
      <c r="D10" s="441" t="s">
        <v>44</v>
      </c>
      <c r="E10" s="394" t="s">
        <v>45</v>
      </c>
      <c r="F10" s="394" t="s">
        <v>46</v>
      </c>
      <c r="G10" s="394" t="s">
        <v>47</v>
      </c>
      <c r="H10" s="442" t="s">
        <v>48</v>
      </c>
      <c r="I10" s="524"/>
      <c r="J10" s="521"/>
    </row>
    <row r="11" spans="1:10" s="26" customFormat="1" ht="29.25">
      <c r="A11" s="353">
        <v>1</v>
      </c>
      <c r="B11" s="13">
        <f>แบบฟอร์มบัญชีลงเวลา!B13</f>
        <v>0</v>
      </c>
      <c r="C11" s="482" t="s">
        <v>71</v>
      </c>
      <c r="D11" s="479"/>
      <c r="E11" s="511">
        <f>'หลักฐานการจ่าย4-17 มิ.ย.61'!V6</f>
        <v>3680</v>
      </c>
      <c r="F11" s="512"/>
      <c r="G11" s="513">
        <f>E11-F11</f>
        <v>3680</v>
      </c>
      <c r="H11" s="448"/>
      <c r="I11" s="524">
        <v>181</v>
      </c>
      <c r="J11" s="520"/>
    </row>
    <row r="12" spans="1:10" s="26" customFormat="1" ht="29.25">
      <c r="A12" s="353">
        <v>2</v>
      </c>
      <c r="B12" s="13">
        <f>แบบฟอร์มบัญชีลงเวลา!B14</f>
        <v>0</v>
      </c>
      <c r="C12" s="482" t="s">
        <v>324</v>
      </c>
      <c r="D12" s="54"/>
      <c r="E12" s="511">
        <f>'หลักฐานการจ่าย4-17 มิ.ย.61'!V7</f>
        <v>3680</v>
      </c>
      <c r="F12" s="512"/>
      <c r="G12" s="513">
        <f>E12-F12</f>
        <v>3680</v>
      </c>
      <c r="H12" s="448"/>
      <c r="I12" s="524">
        <v>181</v>
      </c>
      <c r="J12" s="520"/>
    </row>
    <row r="13" spans="1:10" s="26" customFormat="1" ht="29.25">
      <c r="A13" s="353">
        <v>3</v>
      </c>
      <c r="B13" s="13">
        <f>แบบฟอร์มบัญชีลงเวลา!B15</f>
        <v>0</v>
      </c>
      <c r="C13" s="481" t="s">
        <v>88</v>
      </c>
      <c r="D13" s="54"/>
      <c r="E13" s="511">
        <f>'หลักฐานการจ่าย4-17 มิ.ย.61'!V8</f>
        <v>3680</v>
      </c>
      <c r="F13" s="512"/>
      <c r="G13" s="513">
        <f aca="true" t="shared" si="0" ref="G13:G20">E13-F13</f>
        <v>3680</v>
      </c>
      <c r="H13" s="448"/>
      <c r="I13" s="524">
        <v>181</v>
      </c>
      <c r="J13" s="520"/>
    </row>
    <row r="14" spans="1:10" s="26" customFormat="1" ht="27" customHeight="1">
      <c r="A14" s="353">
        <v>4</v>
      </c>
      <c r="B14" s="13">
        <f>แบบฟอร์มบัญชีลงเวลา!B16</f>
        <v>0</v>
      </c>
      <c r="C14" s="481" t="s">
        <v>88</v>
      </c>
      <c r="D14" s="54"/>
      <c r="E14" s="511">
        <f>'หลักฐานการจ่าย4-17 มิ.ย.61'!V9</f>
        <v>3680</v>
      </c>
      <c r="F14" s="514"/>
      <c r="G14" s="513">
        <f t="shared" si="0"/>
        <v>3680</v>
      </c>
      <c r="H14" s="451"/>
      <c r="I14" s="524">
        <v>181</v>
      </c>
      <c r="J14" s="520"/>
    </row>
    <row r="15" spans="1:10" s="26" customFormat="1" ht="27" customHeight="1">
      <c r="A15" s="353">
        <v>5</v>
      </c>
      <c r="B15" s="13">
        <f>แบบฟอร์มบัญชีลงเวลา!B17</f>
        <v>0</v>
      </c>
      <c r="C15" s="481" t="s">
        <v>88</v>
      </c>
      <c r="D15" s="54"/>
      <c r="E15" s="511">
        <f>'หลักฐานการจ่าย4-17 มิ.ย.61'!V10</f>
        <v>3260</v>
      </c>
      <c r="F15" s="515"/>
      <c r="G15" s="513">
        <f t="shared" si="0"/>
        <v>3260</v>
      </c>
      <c r="H15" s="453"/>
      <c r="I15" s="524">
        <v>181</v>
      </c>
      <c r="J15" s="520"/>
    </row>
    <row r="16" spans="1:10" s="26" customFormat="1" ht="27" customHeight="1">
      <c r="A16" s="353"/>
      <c r="B16" s="13"/>
      <c r="C16" s="481"/>
      <c r="D16" s="54"/>
      <c r="E16" s="511"/>
      <c r="F16" s="515"/>
      <c r="G16" s="513">
        <f t="shared" si="0"/>
        <v>0</v>
      </c>
      <c r="H16" s="454"/>
      <c r="I16" s="524"/>
      <c r="J16" s="520"/>
    </row>
    <row r="17" spans="1:14" s="26" customFormat="1" ht="27" customHeight="1">
      <c r="A17" s="353"/>
      <c r="B17" s="13"/>
      <c r="C17" s="481"/>
      <c r="D17" s="54"/>
      <c r="E17" s="511"/>
      <c r="F17" s="515"/>
      <c r="G17" s="513">
        <f t="shared" si="0"/>
        <v>0</v>
      </c>
      <c r="H17" s="454"/>
      <c r="I17" s="526"/>
      <c r="J17" s="520"/>
      <c r="N17" s="236"/>
    </row>
    <row r="18" spans="1:14" s="26" customFormat="1" ht="27" customHeight="1">
      <c r="A18" s="353"/>
      <c r="B18" s="13"/>
      <c r="C18" s="481"/>
      <c r="D18" s="54"/>
      <c r="E18" s="511"/>
      <c r="F18" s="515"/>
      <c r="G18" s="513">
        <f t="shared" si="0"/>
        <v>0</v>
      </c>
      <c r="H18" s="455"/>
      <c r="I18" s="526"/>
      <c r="J18" s="520"/>
      <c r="N18" s="236"/>
    </row>
    <row r="19" spans="1:14" s="26" customFormat="1" ht="27" customHeight="1">
      <c r="A19" s="353"/>
      <c r="B19" s="13"/>
      <c r="C19" s="481"/>
      <c r="D19" s="477"/>
      <c r="E19" s="511"/>
      <c r="F19" s="515"/>
      <c r="G19" s="513">
        <f t="shared" si="0"/>
        <v>0</v>
      </c>
      <c r="H19" s="455"/>
      <c r="I19" s="524"/>
      <c r="J19" s="520"/>
      <c r="N19" s="236"/>
    </row>
    <row r="20" spans="1:14" s="26" customFormat="1" ht="27" customHeight="1">
      <c r="A20" s="353"/>
      <c r="B20" s="13"/>
      <c r="C20" s="481"/>
      <c r="D20" s="54"/>
      <c r="E20" s="511"/>
      <c r="F20" s="515"/>
      <c r="G20" s="513">
        <f t="shared" si="0"/>
        <v>0</v>
      </c>
      <c r="H20" s="455"/>
      <c r="I20" s="526"/>
      <c r="J20" s="520"/>
      <c r="N20" s="236"/>
    </row>
    <row r="21" spans="1:10" s="26" customFormat="1" ht="27" customHeight="1">
      <c r="A21" s="456"/>
      <c r="B21" s="456"/>
      <c r="C21" s="478"/>
      <c r="D21" s="480"/>
      <c r="E21" s="516"/>
      <c r="F21" s="517"/>
      <c r="G21" s="518"/>
      <c r="H21" s="459"/>
      <c r="I21" s="523"/>
      <c r="J21" s="520"/>
    </row>
    <row r="22" spans="1:10" s="26" customFormat="1" ht="31.5" customHeight="1">
      <c r="A22" s="729" t="s">
        <v>27</v>
      </c>
      <c r="B22" s="730"/>
      <c r="C22" s="730"/>
      <c r="D22" s="731"/>
      <c r="E22" s="519">
        <f>SUM(E11:E21)</f>
        <v>17980</v>
      </c>
      <c r="F22" s="519">
        <f>SUM(F11:F21)</f>
        <v>0</v>
      </c>
      <c r="G22" s="519">
        <f>SUM(G11:G21)</f>
        <v>17980</v>
      </c>
      <c r="H22" s="461"/>
      <c r="I22" s="523"/>
      <c r="J22" s="520"/>
    </row>
    <row r="23" spans="1:10" s="26" customFormat="1" ht="24" customHeight="1">
      <c r="A23" s="462"/>
      <c r="B23" s="463"/>
      <c r="C23" s="463"/>
      <c r="D23" s="463"/>
      <c r="E23" s="464"/>
      <c r="F23" s="464"/>
      <c r="G23" s="464"/>
      <c r="H23" s="463"/>
      <c r="I23" s="523"/>
      <c r="J23" s="520"/>
    </row>
    <row r="24" spans="1:10" s="26" customFormat="1" ht="28.5" customHeight="1">
      <c r="A24" s="462"/>
      <c r="B24" s="465" t="s">
        <v>32</v>
      </c>
      <c r="C24" s="463" t="s">
        <v>62</v>
      </c>
      <c r="D24" s="463" t="s">
        <v>63</v>
      </c>
      <c r="E24" s="463" t="s">
        <v>64</v>
      </c>
      <c r="F24" s="463"/>
      <c r="G24" s="463"/>
      <c r="H24" s="463"/>
      <c r="I24" s="523"/>
      <c r="J24" s="520"/>
    </row>
    <row r="25" spans="1:10" s="26" customFormat="1" ht="24" customHeight="1">
      <c r="A25" s="462"/>
      <c r="B25" s="463"/>
      <c r="C25" s="732" t="s">
        <v>302</v>
      </c>
      <c r="D25" s="732"/>
      <c r="E25" s="463"/>
      <c r="F25" s="463"/>
      <c r="G25" s="463"/>
      <c r="H25" s="463"/>
      <c r="I25" s="523"/>
      <c r="J25" s="520"/>
    </row>
    <row r="26" spans="1:10" s="26" customFormat="1" ht="43.5" customHeight="1">
      <c r="A26" s="462"/>
      <c r="B26" s="465" t="s">
        <v>32</v>
      </c>
      <c r="C26" s="463" t="s">
        <v>66</v>
      </c>
      <c r="D26" s="463"/>
      <c r="E26" s="463" t="s">
        <v>67</v>
      </c>
      <c r="F26" s="463"/>
      <c r="G26" s="463"/>
      <c r="H26" s="463"/>
      <c r="I26" s="523"/>
      <c r="J26" s="520"/>
    </row>
    <row r="27" spans="1:10" s="26" customFormat="1" ht="24" customHeight="1">
      <c r="A27" s="462"/>
      <c r="B27" s="463"/>
      <c r="C27" s="463" t="s">
        <v>68</v>
      </c>
      <c r="D27" s="463"/>
      <c r="E27" s="463"/>
      <c r="F27" s="463"/>
      <c r="G27" s="463"/>
      <c r="H27" s="463"/>
      <c r="I27" s="523"/>
      <c r="J27" s="520"/>
    </row>
    <row r="28" spans="1:10" s="26" customFormat="1" ht="41.25" customHeight="1">
      <c r="A28" s="462"/>
      <c r="B28" s="465" t="s">
        <v>32</v>
      </c>
      <c r="C28" s="463" t="s">
        <v>66</v>
      </c>
      <c r="D28" s="463"/>
      <c r="E28" s="463" t="s">
        <v>285</v>
      </c>
      <c r="F28" s="463"/>
      <c r="G28" s="463"/>
      <c r="H28" s="463"/>
      <c r="I28" s="523"/>
      <c r="J28" s="520"/>
    </row>
    <row r="29" spans="1:10" s="26" customFormat="1" ht="24" customHeight="1">
      <c r="A29" s="462"/>
      <c r="B29" s="463"/>
      <c r="C29" s="463" t="s">
        <v>68</v>
      </c>
      <c r="D29" s="463"/>
      <c r="E29" s="463"/>
      <c r="F29" s="463"/>
      <c r="G29" s="463"/>
      <c r="H29" s="463"/>
      <c r="I29" s="523"/>
      <c r="J29" s="520"/>
    </row>
    <row r="30" spans="1:10" s="26" customFormat="1" ht="42" customHeight="1">
      <c r="A30" s="462"/>
      <c r="B30" s="465" t="s">
        <v>32</v>
      </c>
      <c r="C30" s="463" t="s">
        <v>66</v>
      </c>
      <c r="D30" s="463"/>
      <c r="E30" s="463" t="s">
        <v>70</v>
      </c>
      <c r="F30" s="463"/>
      <c r="G30" s="463"/>
      <c r="H30" s="463"/>
      <c r="I30" s="523"/>
      <c r="J30" s="520"/>
    </row>
    <row r="31" spans="1:10" s="26" customFormat="1" ht="24" customHeight="1">
      <c r="A31" s="462"/>
      <c r="B31" s="463"/>
      <c r="C31" s="463" t="s">
        <v>68</v>
      </c>
      <c r="D31" s="463"/>
      <c r="E31" s="463"/>
      <c r="F31" s="463"/>
      <c r="G31" s="463"/>
      <c r="H31" s="463"/>
      <c r="I31" s="523"/>
      <c r="J31" s="520"/>
    </row>
    <row r="32" spans="1:10" s="26" customFormat="1" ht="24" customHeight="1">
      <c r="A32" s="462"/>
      <c r="B32" s="463"/>
      <c r="C32" s="463"/>
      <c r="D32" s="463"/>
      <c r="E32" s="463"/>
      <c r="F32" s="463"/>
      <c r="G32" s="463"/>
      <c r="H32" s="463"/>
      <c r="I32" s="523"/>
      <c r="J32" s="520"/>
    </row>
    <row r="33" spans="1:10" s="26" customFormat="1" ht="24" customHeight="1">
      <c r="A33" s="462"/>
      <c r="B33" s="463"/>
      <c r="C33" s="463"/>
      <c r="D33" s="463"/>
      <c r="E33" s="463"/>
      <c r="F33" s="463"/>
      <c r="G33" s="463"/>
      <c r="H33" s="463"/>
      <c r="I33" s="523"/>
      <c r="J33" s="520"/>
    </row>
  </sheetData>
  <sheetProtection/>
  <mergeCells count="9">
    <mergeCell ref="A7:H7"/>
    <mergeCell ref="A22:D22"/>
    <mergeCell ref="C25:D25"/>
    <mergeCell ref="A1:H1"/>
    <mergeCell ref="A2:H2"/>
    <mergeCell ref="A3:H3"/>
    <mergeCell ref="A4:H4"/>
    <mergeCell ref="A5:H5"/>
    <mergeCell ref="A6:H6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>
    <tabColor rgb="FFFFFF00"/>
  </sheetPr>
  <dimension ref="A1:O111"/>
  <sheetViews>
    <sheetView zoomScalePageLayoutView="0" workbookViewId="0" topLeftCell="A51">
      <selection activeCell="E82" sqref="E82"/>
    </sheetView>
  </sheetViews>
  <sheetFormatPr defaultColWidth="9.140625" defaultRowHeight="24.75" customHeight="1"/>
  <cols>
    <col min="1" max="1" width="8.00390625" style="2" customWidth="1"/>
    <col min="2" max="2" width="7.8515625" style="2" customWidth="1"/>
    <col min="3" max="3" width="8.8515625" style="2" customWidth="1"/>
    <col min="4" max="4" width="7.7109375" style="2" customWidth="1"/>
    <col min="5" max="5" width="12.421875" style="2" customWidth="1"/>
    <col min="6" max="6" width="9.28125" style="2" customWidth="1"/>
    <col min="7" max="7" width="8.28125" style="2" customWidth="1"/>
    <col min="8" max="8" width="8.8515625" style="2" customWidth="1"/>
    <col min="9" max="9" width="7.421875" style="2" customWidth="1"/>
    <col min="10" max="10" width="9.7109375" style="2" customWidth="1"/>
    <col min="11" max="11" width="14.28125" style="2" customWidth="1"/>
    <col min="12" max="12" width="9.140625" style="2" customWidth="1"/>
    <col min="13" max="13" width="10.28125" style="2" bestFit="1" customWidth="1"/>
    <col min="14" max="14" width="14.140625" style="2" customWidth="1"/>
    <col min="15" max="15" width="18.140625" style="2" customWidth="1"/>
    <col min="16" max="16384" width="9.140625" style="2" customWidth="1"/>
  </cols>
  <sheetData>
    <row r="1" spans="3:11" ht="78.75" customHeight="1">
      <c r="C1" s="216"/>
      <c r="F1" s="217" t="s">
        <v>136</v>
      </c>
      <c r="G1" s="218"/>
      <c r="H1" s="733" t="s">
        <v>137</v>
      </c>
      <c r="I1" s="733"/>
      <c r="J1" s="733"/>
      <c r="K1" s="733"/>
    </row>
    <row r="2" spans="1:11" ht="30.75" customHeight="1">
      <c r="A2" s="219" t="s">
        <v>138</v>
      </c>
      <c r="C2" s="219" t="s">
        <v>139</v>
      </c>
      <c r="H2" s="220"/>
      <c r="I2" s="221"/>
      <c r="J2" s="222"/>
      <c r="K2" s="223"/>
    </row>
    <row r="3" spans="1:11" ht="24" customHeight="1">
      <c r="A3" s="224" t="s">
        <v>28</v>
      </c>
      <c r="B3" s="225"/>
      <c r="C3" s="225"/>
      <c r="D3" s="224" t="s">
        <v>37</v>
      </c>
      <c r="E3" s="226" t="s">
        <v>336</v>
      </c>
      <c r="G3" s="227"/>
      <c r="H3" s="228"/>
      <c r="I3" s="229"/>
      <c r="J3" s="230"/>
      <c r="K3" s="223"/>
    </row>
    <row r="4" spans="1:11" ht="23.25" customHeight="1" hidden="1">
      <c r="A4" s="231" t="s">
        <v>140</v>
      </c>
      <c r="B4" s="231" t="s">
        <v>141</v>
      </c>
      <c r="C4" s="232"/>
      <c r="D4" s="233" t="s">
        <v>142</v>
      </c>
      <c r="E4" s="234" t="s">
        <v>143</v>
      </c>
      <c r="F4" s="235"/>
      <c r="G4" s="236"/>
      <c r="H4" s="237"/>
      <c r="I4" s="238" t="s">
        <v>144</v>
      </c>
      <c r="J4" s="239"/>
      <c r="K4" s="223"/>
    </row>
    <row r="5" spans="1:11" ht="23.25" customHeight="1">
      <c r="A5" s="231" t="s">
        <v>140</v>
      </c>
      <c r="B5" s="231" t="s">
        <v>141</v>
      </c>
      <c r="C5" s="232"/>
      <c r="D5" s="233" t="s">
        <v>145</v>
      </c>
      <c r="E5" s="235" t="s">
        <v>328</v>
      </c>
      <c r="F5" s="240"/>
      <c r="G5" s="241"/>
      <c r="H5" s="241"/>
      <c r="I5" s="241"/>
      <c r="J5" s="242"/>
      <c r="K5" s="223"/>
    </row>
    <row r="6" spans="1:11" ht="23.25" customHeight="1" hidden="1">
      <c r="A6" s="231" t="s">
        <v>140</v>
      </c>
      <c r="B6" s="231" t="s">
        <v>141</v>
      </c>
      <c r="C6" s="232"/>
      <c r="D6" s="233" t="s">
        <v>145</v>
      </c>
      <c r="E6" s="243" t="s">
        <v>146</v>
      </c>
      <c r="F6" s="235"/>
      <c r="G6" s="234"/>
      <c r="H6" s="244"/>
      <c r="I6" s="245" t="s">
        <v>147</v>
      </c>
      <c r="J6" s="245"/>
      <c r="K6" s="223"/>
    </row>
    <row r="7" spans="1:11" ht="23.25" customHeight="1" hidden="1">
      <c r="A7" s="231" t="s">
        <v>140</v>
      </c>
      <c r="B7" s="231" t="s">
        <v>141</v>
      </c>
      <c r="C7" s="232"/>
      <c r="D7" s="233" t="s">
        <v>145</v>
      </c>
      <c r="E7" s="243" t="s">
        <v>148</v>
      </c>
      <c r="F7" s="235"/>
      <c r="G7" s="234"/>
      <c r="H7" s="246"/>
      <c r="I7" s="247"/>
      <c r="J7" s="242" t="s">
        <v>149</v>
      </c>
      <c r="K7" s="248"/>
    </row>
    <row r="8" spans="1:11" ht="23.25" customHeight="1" hidden="1">
      <c r="A8" s="231" t="s">
        <v>140</v>
      </c>
      <c r="B8" s="231" t="s">
        <v>141</v>
      </c>
      <c r="C8" s="232"/>
      <c r="D8" s="233" t="s">
        <v>145</v>
      </c>
      <c r="E8" s="243" t="s">
        <v>150</v>
      </c>
      <c r="F8" s="235"/>
      <c r="G8" s="234"/>
      <c r="H8" s="246"/>
      <c r="I8" s="247"/>
      <c r="J8" s="242" t="s">
        <v>144</v>
      </c>
      <c r="K8" s="248"/>
    </row>
    <row r="9" spans="1:11" ht="28.5" customHeight="1">
      <c r="A9" s="1" t="s">
        <v>151</v>
      </c>
      <c r="B9" s="249" t="s">
        <v>152</v>
      </c>
      <c r="G9" s="734" t="s">
        <v>153</v>
      </c>
      <c r="H9" s="735"/>
      <c r="I9" s="735"/>
      <c r="J9" s="735"/>
      <c r="K9" s="735"/>
    </row>
    <row r="10" spans="1:11" ht="21" customHeight="1" hidden="1">
      <c r="A10" s="250" t="s">
        <v>154</v>
      </c>
      <c r="B10" s="251"/>
      <c r="C10" s="252"/>
      <c r="D10" s="252"/>
      <c r="E10" s="253"/>
      <c r="F10" s="254"/>
      <c r="G10" s="255">
        <v>1</v>
      </c>
      <c r="H10" s="256"/>
      <c r="I10" s="256"/>
      <c r="J10" s="256"/>
      <c r="K10" s="256"/>
    </row>
    <row r="11" spans="1:11" ht="19.5" customHeight="1" hidden="1">
      <c r="A11" s="250" t="s">
        <v>155</v>
      </c>
      <c r="B11" s="250"/>
      <c r="C11" s="253"/>
      <c r="D11" s="257"/>
      <c r="E11" s="258"/>
      <c r="F11" s="254"/>
      <c r="G11" s="259">
        <v>2</v>
      </c>
      <c r="H11" s="256"/>
      <c r="I11" s="256"/>
      <c r="J11" s="256"/>
      <c r="K11" s="256"/>
    </row>
    <row r="12" spans="1:11" ht="19.5" customHeight="1" hidden="1">
      <c r="A12" s="250" t="s">
        <v>156</v>
      </c>
      <c r="B12" s="250"/>
      <c r="C12" s="253"/>
      <c r="D12" s="257"/>
      <c r="E12" s="258"/>
      <c r="F12" s="254"/>
      <c r="G12" s="259">
        <v>3</v>
      </c>
      <c r="H12" s="256"/>
      <c r="I12" s="260"/>
      <c r="J12" s="261"/>
      <c r="K12" s="256"/>
    </row>
    <row r="13" spans="1:11" ht="19.5" customHeight="1" hidden="1">
      <c r="A13" s="250" t="s">
        <v>157</v>
      </c>
      <c r="B13" s="250"/>
      <c r="C13" s="253"/>
      <c r="D13" s="257"/>
      <c r="E13" s="258"/>
      <c r="F13" s="254"/>
      <c r="G13" s="259">
        <v>4</v>
      </c>
      <c r="H13" s="256"/>
      <c r="I13" s="256"/>
      <c r="J13" s="256"/>
      <c r="K13" s="256"/>
    </row>
    <row r="14" spans="1:11" ht="19.5" customHeight="1" hidden="1">
      <c r="A14" s="250" t="s">
        <v>158</v>
      </c>
      <c r="B14" s="262"/>
      <c r="C14" s="253"/>
      <c r="D14" s="263"/>
      <c r="E14" s="258"/>
      <c r="F14" s="258"/>
      <c r="G14" s="259">
        <v>5</v>
      </c>
      <c r="H14" s="256"/>
      <c r="I14" s="256"/>
      <c r="J14" s="256"/>
      <c r="K14" s="256"/>
    </row>
    <row r="15" spans="1:11" ht="19.5" customHeight="1" hidden="1">
      <c r="A15" s="250" t="s">
        <v>159</v>
      </c>
      <c r="B15" s="262"/>
      <c r="C15" s="253"/>
      <c r="D15" s="263"/>
      <c r="E15" s="258"/>
      <c r="F15" s="258"/>
      <c r="G15" s="259">
        <v>6</v>
      </c>
      <c r="H15" s="256"/>
      <c r="I15" s="256"/>
      <c r="J15" s="256"/>
      <c r="K15" s="256"/>
    </row>
    <row r="16" spans="1:11" ht="19.5" customHeight="1" hidden="1">
      <c r="A16" s="250" t="s">
        <v>160</v>
      </c>
      <c r="B16" s="262"/>
      <c r="C16" s="253"/>
      <c r="D16" s="263"/>
      <c r="E16" s="258"/>
      <c r="F16" s="258"/>
      <c r="G16" s="259">
        <v>7</v>
      </c>
      <c r="H16" s="256"/>
      <c r="I16" s="256"/>
      <c r="J16" s="256"/>
      <c r="K16" s="256" t="s">
        <v>161</v>
      </c>
    </row>
    <row r="17" spans="1:11" ht="19.5" customHeight="1" hidden="1">
      <c r="A17" s="250" t="s">
        <v>162</v>
      </c>
      <c r="B17" s="262"/>
      <c r="C17" s="253"/>
      <c r="D17" s="263"/>
      <c r="E17" s="258"/>
      <c r="F17" s="258"/>
      <c r="G17" s="259">
        <v>8</v>
      </c>
      <c r="H17" s="256"/>
      <c r="I17" s="256"/>
      <c r="J17" s="256"/>
      <c r="K17" s="256"/>
    </row>
    <row r="18" spans="1:11" ht="19.5" customHeight="1" hidden="1">
      <c r="A18" s="250" t="s">
        <v>163</v>
      </c>
      <c r="B18" s="262"/>
      <c r="C18" s="253"/>
      <c r="D18" s="263"/>
      <c r="E18" s="258"/>
      <c r="F18" s="258"/>
      <c r="G18" s="259">
        <v>9</v>
      </c>
      <c r="H18" s="256"/>
      <c r="I18" s="256"/>
      <c r="J18" s="256"/>
      <c r="K18" s="256"/>
    </row>
    <row r="19" spans="1:11" ht="19.5" customHeight="1" hidden="1">
      <c r="A19" s="250" t="s">
        <v>164</v>
      </c>
      <c r="B19" s="262"/>
      <c r="C19" s="253"/>
      <c r="D19" s="263"/>
      <c r="E19" s="258"/>
      <c r="F19" s="258"/>
      <c r="G19" s="259">
        <v>10</v>
      </c>
      <c r="H19" s="256"/>
      <c r="I19" s="256"/>
      <c r="J19" s="256"/>
      <c r="K19" s="256"/>
    </row>
    <row r="20" spans="1:11" ht="19.5" customHeight="1" hidden="1">
      <c r="A20" s="250" t="s">
        <v>165</v>
      </c>
      <c r="B20" s="262"/>
      <c r="C20" s="253"/>
      <c r="D20" s="263"/>
      <c r="E20" s="258"/>
      <c r="F20" s="258"/>
      <c r="G20" s="259">
        <v>11</v>
      </c>
      <c r="H20" s="256"/>
      <c r="I20" s="256"/>
      <c r="J20" s="256"/>
      <c r="K20" s="256"/>
    </row>
    <row r="21" spans="1:11" ht="19.5" customHeight="1" hidden="1">
      <c r="A21" s="250" t="s">
        <v>166</v>
      </c>
      <c r="B21" s="262"/>
      <c r="C21" s="253"/>
      <c r="D21" s="263"/>
      <c r="E21" s="258"/>
      <c r="F21" s="258"/>
      <c r="G21" s="259">
        <v>12</v>
      </c>
      <c r="H21" s="256"/>
      <c r="I21" s="256"/>
      <c r="J21" s="256"/>
      <c r="K21" s="256"/>
    </row>
    <row r="22" spans="1:11" ht="19.5" customHeight="1" hidden="1">
      <c r="A22" s="264" t="s">
        <v>167</v>
      </c>
      <c r="B22" s="262"/>
      <c r="C22" s="256"/>
      <c r="D22" s="265"/>
      <c r="E22" s="266"/>
      <c r="F22" s="258"/>
      <c r="G22" s="259">
        <v>13</v>
      </c>
      <c r="H22" s="256"/>
      <c r="I22" s="256"/>
      <c r="J22" s="256"/>
      <c r="K22" s="256"/>
    </row>
    <row r="23" spans="1:11" ht="19.5" customHeight="1" hidden="1">
      <c r="A23" s="264" t="s">
        <v>168</v>
      </c>
      <c r="B23" s="267"/>
      <c r="C23" s="256"/>
      <c r="D23" s="265"/>
      <c r="E23" s="266"/>
      <c r="F23" s="258"/>
      <c r="G23" s="259">
        <v>14</v>
      </c>
      <c r="H23" s="256"/>
      <c r="I23" s="256"/>
      <c r="J23" s="256"/>
      <c r="K23" s="256"/>
    </row>
    <row r="24" spans="1:11" ht="19.5" customHeight="1" hidden="1">
      <c r="A24" s="264" t="s">
        <v>169</v>
      </c>
      <c r="B24" s="267"/>
      <c r="C24" s="256"/>
      <c r="D24" s="265"/>
      <c r="E24" s="266"/>
      <c r="F24" s="258"/>
      <c r="G24" s="259">
        <v>15</v>
      </c>
      <c r="H24" s="256"/>
      <c r="I24" s="256"/>
      <c r="J24" s="256"/>
      <c r="K24" s="256"/>
    </row>
    <row r="25" spans="1:11" ht="19.5" customHeight="1" hidden="1">
      <c r="A25" s="264" t="s">
        <v>170</v>
      </c>
      <c r="B25" s="267"/>
      <c r="C25" s="256"/>
      <c r="D25" s="265"/>
      <c r="E25" s="266"/>
      <c r="F25" s="258"/>
      <c r="G25" s="259">
        <v>16</v>
      </c>
      <c r="H25" s="256"/>
      <c r="I25" s="256"/>
      <c r="J25" s="256"/>
      <c r="K25" s="256"/>
    </row>
    <row r="26" spans="1:11" ht="19.5" customHeight="1" hidden="1">
      <c r="A26" s="264" t="s">
        <v>171</v>
      </c>
      <c r="B26" s="267"/>
      <c r="C26" s="256"/>
      <c r="D26" s="265"/>
      <c r="E26" s="266"/>
      <c r="F26" s="258"/>
      <c r="G26" s="259">
        <v>17</v>
      </c>
      <c r="H26" s="256"/>
      <c r="I26" s="256"/>
      <c r="J26" s="256"/>
      <c r="K26" s="256"/>
    </row>
    <row r="27" spans="1:11" ht="19.5" customHeight="1" hidden="1">
      <c r="A27" s="264" t="s">
        <v>172</v>
      </c>
      <c r="B27" s="267"/>
      <c r="C27" s="256"/>
      <c r="D27" s="265"/>
      <c r="E27" s="266"/>
      <c r="F27" s="258"/>
      <c r="G27" s="259">
        <v>18</v>
      </c>
      <c r="H27" s="256"/>
      <c r="I27" s="256"/>
      <c r="J27" s="256"/>
      <c r="K27" s="256"/>
    </row>
    <row r="28" spans="1:11" ht="19.5" customHeight="1" hidden="1">
      <c r="A28" s="264" t="s">
        <v>173</v>
      </c>
      <c r="B28" s="267"/>
      <c r="C28" s="256"/>
      <c r="D28" s="265"/>
      <c r="E28" s="266"/>
      <c r="F28" s="268"/>
      <c r="G28" s="259">
        <v>19</v>
      </c>
      <c r="H28" s="256"/>
      <c r="I28" s="256"/>
      <c r="J28" s="256"/>
      <c r="K28" s="256"/>
    </row>
    <row r="29" spans="1:11" ht="22.5" customHeight="1" hidden="1">
      <c r="A29" s="264" t="s">
        <v>174</v>
      </c>
      <c r="B29" s="267"/>
      <c r="C29" s="256"/>
      <c r="D29" s="265"/>
      <c r="E29" s="266"/>
      <c r="F29" s="268"/>
      <c r="G29" s="259">
        <v>20</v>
      </c>
      <c r="H29" s="256"/>
      <c r="I29" s="256"/>
      <c r="J29" s="256"/>
      <c r="K29" s="256"/>
    </row>
    <row r="30" spans="1:11" ht="22.5" customHeight="1" hidden="1">
      <c r="A30" s="264" t="s">
        <v>175</v>
      </c>
      <c r="B30" s="267"/>
      <c r="C30" s="256"/>
      <c r="D30" s="265"/>
      <c r="E30" s="266"/>
      <c r="F30" s="268"/>
      <c r="G30" s="259">
        <v>21</v>
      </c>
      <c r="H30" s="256"/>
      <c r="I30" s="256"/>
      <c r="J30" s="256"/>
      <c r="K30" s="256"/>
    </row>
    <row r="31" spans="1:11" ht="22.5" customHeight="1" hidden="1">
      <c r="A31" s="264" t="s">
        <v>176</v>
      </c>
      <c r="B31" s="267"/>
      <c r="C31" s="256"/>
      <c r="D31" s="265"/>
      <c r="E31" s="266"/>
      <c r="F31" s="268"/>
      <c r="G31" s="259">
        <v>22</v>
      </c>
      <c r="H31" s="256"/>
      <c r="I31" s="256"/>
      <c r="J31" s="256"/>
      <c r="K31" s="256"/>
    </row>
    <row r="32" spans="1:11" ht="22.5" customHeight="1" hidden="1">
      <c r="A32" s="264" t="s">
        <v>177</v>
      </c>
      <c r="B32" s="267"/>
      <c r="C32" s="256"/>
      <c r="D32" s="265"/>
      <c r="E32" s="266"/>
      <c r="F32" s="268"/>
      <c r="G32" s="259">
        <v>23</v>
      </c>
      <c r="H32" s="256"/>
      <c r="I32" s="256"/>
      <c r="J32" s="256"/>
      <c r="K32" s="256"/>
    </row>
    <row r="33" spans="1:11" ht="22.5" customHeight="1" hidden="1">
      <c r="A33" s="264" t="s">
        <v>178</v>
      </c>
      <c r="B33" s="267"/>
      <c r="C33" s="256"/>
      <c r="D33" s="265"/>
      <c r="E33" s="266"/>
      <c r="F33" s="268"/>
      <c r="G33" s="259">
        <v>24</v>
      </c>
      <c r="H33" s="256"/>
      <c r="I33" s="256"/>
      <c r="J33" s="256"/>
      <c r="K33" s="256"/>
    </row>
    <row r="34" spans="1:11" ht="22.5" customHeight="1" hidden="1">
      <c r="A34" s="264" t="s">
        <v>179</v>
      </c>
      <c r="B34" s="267"/>
      <c r="C34" s="256"/>
      <c r="D34" s="265"/>
      <c r="E34" s="266"/>
      <c r="F34" s="268"/>
      <c r="G34" s="259">
        <v>25</v>
      </c>
      <c r="H34" s="256"/>
      <c r="I34" s="256"/>
      <c r="J34" s="256"/>
      <c r="K34" s="256"/>
    </row>
    <row r="35" spans="1:11" ht="22.5" customHeight="1" hidden="1">
      <c r="A35" s="264" t="s">
        <v>180</v>
      </c>
      <c r="B35" s="267"/>
      <c r="C35" s="256"/>
      <c r="D35" s="265"/>
      <c r="E35" s="266"/>
      <c r="F35" s="268"/>
      <c r="G35" s="259">
        <v>27</v>
      </c>
      <c r="H35" s="256"/>
      <c r="I35" s="256"/>
      <c r="J35" s="256"/>
      <c r="K35" s="256"/>
    </row>
    <row r="36" spans="1:11" ht="22.5" customHeight="1" hidden="1">
      <c r="A36" s="264" t="s">
        <v>181</v>
      </c>
      <c r="B36" s="267"/>
      <c r="C36" s="256"/>
      <c r="D36" s="265"/>
      <c r="E36" s="266"/>
      <c r="F36" s="268"/>
      <c r="G36" s="259">
        <v>27</v>
      </c>
      <c r="H36" s="256"/>
      <c r="I36" s="256"/>
      <c r="J36" s="256"/>
      <c r="K36" s="256"/>
    </row>
    <row r="37" spans="1:11" ht="22.5" customHeight="1" hidden="1">
      <c r="A37" s="264" t="s">
        <v>182</v>
      </c>
      <c r="B37" s="267"/>
      <c r="C37" s="256"/>
      <c r="D37" s="265"/>
      <c r="E37" s="266"/>
      <c r="F37" s="268"/>
      <c r="G37" s="259">
        <v>28</v>
      </c>
      <c r="H37" s="256"/>
      <c r="I37" s="256"/>
      <c r="J37" s="256"/>
      <c r="K37" s="256"/>
    </row>
    <row r="38" spans="1:11" ht="22.5" customHeight="1" hidden="1">
      <c r="A38" s="264" t="s">
        <v>183</v>
      </c>
      <c r="B38" s="267"/>
      <c r="C38" s="256"/>
      <c r="D38" s="265"/>
      <c r="E38" s="266"/>
      <c r="F38" s="268"/>
      <c r="G38" s="259">
        <v>29</v>
      </c>
      <c r="H38" s="256"/>
      <c r="I38" s="256"/>
      <c r="J38" s="256"/>
      <c r="K38" s="256"/>
    </row>
    <row r="39" spans="1:11" ht="22.5" customHeight="1" hidden="1">
      <c r="A39" s="264" t="s">
        <v>184</v>
      </c>
      <c r="B39" s="267"/>
      <c r="C39" s="256"/>
      <c r="D39" s="265"/>
      <c r="E39" s="266"/>
      <c r="F39" s="268"/>
      <c r="G39" s="259">
        <v>31</v>
      </c>
      <c r="H39" s="256"/>
      <c r="I39" s="256"/>
      <c r="J39" s="256"/>
      <c r="K39" s="256"/>
    </row>
    <row r="40" spans="1:11" ht="22.5" customHeight="1" hidden="1">
      <c r="A40" s="264" t="s">
        <v>185</v>
      </c>
      <c r="B40" s="267"/>
      <c r="C40" s="256"/>
      <c r="D40" s="265"/>
      <c r="E40" s="266"/>
      <c r="F40" s="268"/>
      <c r="G40" s="259">
        <v>32</v>
      </c>
      <c r="H40" s="256"/>
      <c r="I40" s="256"/>
      <c r="J40" s="256"/>
      <c r="K40" s="256"/>
    </row>
    <row r="41" spans="1:11" ht="22.5" customHeight="1" hidden="1">
      <c r="A41" s="264" t="s">
        <v>186</v>
      </c>
      <c r="B41" s="267"/>
      <c r="C41" s="256"/>
      <c r="D41" s="265"/>
      <c r="E41" s="266"/>
      <c r="F41" s="268"/>
      <c r="G41" s="259">
        <v>33</v>
      </c>
      <c r="H41" s="256"/>
      <c r="I41" s="256"/>
      <c r="J41" s="256"/>
      <c r="K41" s="256"/>
    </row>
    <row r="42" spans="1:11" ht="22.5" customHeight="1" hidden="1">
      <c r="A42" s="264" t="s">
        <v>187</v>
      </c>
      <c r="B42" s="267"/>
      <c r="C42" s="256"/>
      <c r="D42" s="265"/>
      <c r="E42" s="266"/>
      <c r="F42" s="268"/>
      <c r="G42" s="259">
        <v>34</v>
      </c>
      <c r="H42" s="256"/>
      <c r="I42" s="256"/>
      <c r="J42" s="256"/>
      <c r="K42" s="256"/>
    </row>
    <row r="43" spans="1:11" ht="22.5" customHeight="1" hidden="1">
      <c r="A43" s="269" t="s">
        <v>188</v>
      </c>
      <c r="B43" s="267"/>
      <c r="C43" s="256"/>
      <c r="D43" s="265"/>
      <c r="E43" s="266"/>
      <c r="F43" s="268"/>
      <c r="G43" s="259">
        <v>35</v>
      </c>
      <c r="H43" s="256"/>
      <c r="I43" s="256"/>
      <c r="J43" s="256"/>
      <c r="K43" s="256"/>
    </row>
    <row r="44" spans="1:11" ht="22.5" customHeight="1" hidden="1">
      <c r="A44" s="264" t="s">
        <v>189</v>
      </c>
      <c r="B44" s="267"/>
      <c r="C44" s="256"/>
      <c r="D44" s="265"/>
      <c r="E44" s="266"/>
      <c r="F44" s="268"/>
      <c r="G44" s="259">
        <v>36</v>
      </c>
      <c r="H44" s="256"/>
      <c r="I44" s="256"/>
      <c r="J44" s="256"/>
      <c r="K44" s="256"/>
    </row>
    <row r="45" spans="1:11" ht="22.5" customHeight="1" hidden="1">
      <c r="A45" s="270" t="s">
        <v>190</v>
      </c>
      <c r="B45" s="267"/>
      <c r="C45" s="256"/>
      <c r="D45" s="265"/>
      <c r="E45" s="266"/>
      <c r="F45" s="268"/>
      <c r="G45" s="259">
        <v>37</v>
      </c>
      <c r="H45" s="256"/>
      <c r="I45" s="256"/>
      <c r="J45" s="256"/>
      <c r="K45" s="256"/>
    </row>
    <row r="46" spans="1:11" ht="22.5" customHeight="1" hidden="1">
      <c r="A46" s="270" t="s">
        <v>191</v>
      </c>
      <c r="B46" s="267"/>
      <c r="C46" s="256"/>
      <c r="D46" s="265"/>
      <c r="E46" s="266"/>
      <c r="F46" s="268"/>
      <c r="G46" s="259">
        <v>38</v>
      </c>
      <c r="H46" s="256"/>
      <c r="I46" s="256"/>
      <c r="J46" s="256"/>
      <c r="K46" s="256"/>
    </row>
    <row r="47" spans="1:11" ht="22.5" customHeight="1" hidden="1">
      <c r="A47" s="270" t="s">
        <v>192</v>
      </c>
      <c r="B47" s="267"/>
      <c r="C47" s="256"/>
      <c r="D47" s="265"/>
      <c r="E47" s="266"/>
      <c r="F47" s="268"/>
      <c r="G47" s="259">
        <v>39</v>
      </c>
      <c r="H47" s="256"/>
      <c r="I47" s="256"/>
      <c r="J47" s="256"/>
      <c r="K47" s="256"/>
    </row>
    <row r="48" spans="1:11" ht="22.5" customHeight="1" hidden="1">
      <c r="A48" s="270" t="s">
        <v>193</v>
      </c>
      <c r="B48" s="267"/>
      <c r="C48" s="256"/>
      <c r="D48" s="265"/>
      <c r="E48" s="266"/>
      <c r="F48" s="268"/>
      <c r="G48" s="259">
        <v>40</v>
      </c>
      <c r="H48" s="256"/>
      <c r="I48" s="256"/>
      <c r="J48" s="256"/>
      <c r="K48" s="256"/>
    </row>
    <row r="49" spans="1:11" ht="22.5" customHeight="1" hidden="1">
      <c r="A49" s="270" t="s">
        <v>194</v>
      </c>
      <c r="B49" s="267"/>
      <c r="C49" s="256"/>
      <c r="D49" s="265"/>
      <c r="E49" s="266"/>
      <c r="F49" s="268"/>
      <c r="G49" s="259">
        <v>41</v>
      </c>
      <c r="H49" s="256"/>
      <c r="I49" s="256"/>
      <c r="J49" s="256"/>
      <c r="K49" s="256"/>
    </row>
    <row r="50" spans="1:11" ht="22.5" customHeight="1" hidden="1">
      <c r="A50" s="270" t="s">
        <v>195</v>
      </c>
      <c r="B50" s="267"/>
      <c r="C50" s="256"/>
      <c r="D50" s="265"/>
      <c r="E50" s="266"/>
      <c r="F50" s="268"/>
      <c r="G50" s="256"/>
      <c r="H50" s="256"/>
      <c r="I50" s="256"/>
      <c r="J50" s="256"/>
      <c r="K50" s="256"/>
    </row>
    <row r="51" spans="1:15" ht="27.75" customHeight="1">
      <c r="A51" s="253"/>
      <c r="B51" s="113" t="s">
        <v>196</v>
      </c>
      <c r="C51" s="271"/>
      <c r="D51" s="271"/>
      <c r="E51" s="272"/>
      <c r="F51" s="273"/>
      <c r="G51" s="256"/>
      <c r="H51" s="256"/>
      <c r="I51" s="256"/>
      <c r="J51" s="256"/>
      <c r="K51" s="256"/>
      <c r="M51" s="222"/>
      <c r="N51" s="222"/>
      <c r="O51" s="222"/>
    </row>
    <row r="52" spans="1:15" ht="25.5" customHeight="1">
      <c r="A52" s="469" t="s">
        <v>337</v>
      </c>
      <c r="B52" s="274"/>
      <c r="C52" s="275"/>
      <c r="D52" s="274"/>
      <c r="E52" s="274"/>
      <c r="F52" s="276"/>
      <c r="G52" s="256"/>
      <c r="H52" s="256"/>
      <c r="I52" s="256"/>
      <c r="J52" s="256"/>
      <c r="K52" s="256"/>
      <c r="M52" s="222"/>
      <c r="N52" s="222"/>
      <c r="O52" s="222"/>
    </row>
    <row r="53" spans="1:15" ht="25.5" customHeight="1">
      <c r="A53" s="469" t="s">
        <v>338</v>
      </c>
      <c r="B53" s="274"/>
      <c r="C53" s="275"/>
      <c r="D53" s="274"/>
      <c r="E53" s="274"/>
      <c r="F53" s="276"/>
      <c r="G53" s="256"/>
      <c r="H53" s="256"/>
      <c r="I53" s="256"/>
      <c r="J53" s="256"/>
      <c r="K53" s="256"/>
      <c r="M53" s="222"/>
      <c r="N53" s="222"/>
      <c r="O53" s="222"/>
    </row>
    <row r="54" spans="1:15" ht="23.25">
      <c r="A54" s="469" t="s">
        <v>339</v>
      </c>
      <c r="B54" s="274"/>
      <c r="C54" s="274"/>
      <c r="D54" s="274"/>
      <c r="E54" s="274"/>
      <c r="F54" s="277"/>
      <c r="G54" s="256"/>
      <c r="H54" s="256"/>
      <c r="I54" s="256"/>
      <c r="J54" s="256"/>
      <c r="K54" s="256"/>
      <c r="M54" s="222"/>
      <c r="N54" s="222"/>
      <c r="O54" s="222"/>
    </row>
    <row r="55" spans="1:15" ht="19.5" customHeight="1">
      <c r="A55" s="625"/>
      <c r="B55" s="626"/>
      <c r="C55" s="468"/>
      <c r="D55" s="468"/>
      <c r="E55" s="626"/>
      <c r="F55" s="627"/>
      <c r="G55" s="256"/>
      <c r="H55" s="256"/>
      <c r="I55" s="256"/>
      <c r="J55" s="256"/>
      <c r="K55" s="256"/>
      <c r="M55" s="222"/>
      <c r="N55" s="222"/>
      <c r="O55" s="222"/>
    </row>
    <row r="56" spans="1:15" ht="9" customHeight="1">
      <c r="A56" s="470"/>
      <c r="B56" s="278"/>
      <c r="C56" s="236"/>
      <c r="D56" s="236"/>
      <c r="E56" s="278"/>
      <c r="F56" s="628"/>
      <c r="G56" s="256"/>
      <c r="H56" s="256"/>
      <c r="I56" s="256"/>
      <c r="J56" s="256"/>
      <c r="K56" s="256"/>
      <c r="M56" s="222"/>
      <c r="N56" s="222"/>
      <c r="O56" s="222"/>
    </row>
    <row r="57" spans="1:15" ht="21.75" customHeight="1">
      <c r="A57" s="1" t="s">
        <v>288</v>
      </c>
      <c r="B57" s="279"/>
      <c r="C57" s="279"/>
      <c r="D57" s="279"/>
      <c r="E57" s="279"/>
      <c r="F57" s="1"/>
      <c r="G57" s="259"/>
      <c r="H57" s="256"/>
      <c r="I57" s="256"/>
      <c r="J57" s="256"/>
      <c r="K57" s="256"/>
      <c r="M57" s="222"/>
      <c r="N57" s="222"/>
      <c r="O57" s="222"/>
    </row>
    <row r="58" spans="1:15" ht="18.75" customHeight="1">
      <c r="A58" s="1" t="s">
        <v>278</v>
      </c>
      <c r="B58" s="2" t="s">
        <v>197</v>
      </c>
      <c r="C58" s="280" t="s">
        <v>329</v>
      </c>
      <c r="F58" s="1"/>
      <c r="G58" s="259"/>
      <c r="H58" s="256"/>
      <c r="I58" s="256"/>
      <c r="J58" s="256"/>
      <c r="K58" s="256"/>
      <c r="M58" s="222"/>
      <c r="N58" s="222"/>
      <c r="O58" s="222"/>
    </row>
    <row r="59" spans="2:15" ht="23.25" customHeight="1">
      <c r="B59" s="2" t="s">
        <v>197</v>
      </c>
      <c r="C59" s="280" t="s">
        <v>330</v>
      </c>
      <c r="G59" s="736" t="s">
        <v>198</v>
      </c>
      <c r="H59" s="737"/>
      <c r="I59" s="737"/>
      <c r="J59" s="737"/>
      <c r="K59" s="737"/>
      <c r="M59" s="222"/>
      <c r="N59" s="222"/>
      <c r="O59" s="222"/>
    </row>
    <row r="60" spans="3:15" ht="22.5" customHeight="1">
      <c r="C60" s="280"/>
      <c r="G60" s="736"/>
      <c r="H60" s="737"/>
      <c r="I60" s="737"/>
      <c r="J60" s="737"/>
      <c r="K60" s="737"/>
      <c r="M60" s="222"/>
      <c r="N60" s="222"/>
      <c r="O60" s="222"/>
    </row>
    <row r="61" spans="3:15" ht="18.75" customHeight="1">
      <c r="C61" s="280"/>
      <c r="G61" s="259"/>
      <c r="H61" s="256"/>
      <c r="I61" s="256"/>
      <c r="J61" s="256"/>
      <c r="K61" s="256"/>
      <c r="M61" s="222"/>
      <c r="N61" s="222"/>
      <c r="O61" s="222"/>
    </row>
    <row r="62" spans="1:15" ht="21.75" customHeight="1" hidden="1">
      <c r="A62" s="1"/>
      <c r="B62" s="2" t="s">
        <v>197</v>
      </c>
      <c r="C62" s="280" t="s">
        <v>276</v>
      </c>
      <c r="D62" s="373"/>
      <c r="E62" s="439"/>
      <c r="F62" s="440"/>
      <c r="G62" s="259"/>
      <c r="H62" s="256"/>
      <c r="I62" s="256"/>
      <c r="J62" s="256"/>
      <c r="K62" s="256"/>
      <c r="M62" s="222"/>
      <c r="N62" s="222"/>
      <c r="O62" s="222"/>
    </row>
    <row r="63" spans="1:15" ht="21.75" customHeight="1" hidden="1">
      <c r="A63" s="1"/>
      <c r="B63" s="2" t="s">
        <v>197</v>
      </c>
      <c r="C63" s="300" t="s">
        <v>244</v>
      </c>
      <c r="G63" s="259"/>
      <c r="H63" s="256"/>
      <c r="I63" s="256"/>
      <c r="J63" s="256"/>
      <c r="K63" s="256"/>
      <c r="M63" s="222"/>
      <c r="N63" s="222"/>
      <c r="O63" s="222"/>
    </row>
    <row r="64" spans="7:15" ht="21.75" customHeight="1" hidden="1">
      <c r="G64" s="259"/>
      <c r="H64" s="256"/>
      <c r="I64" s="256"/>
      <c r="J64" s="256"/>
      <c r="K64" s="256"/>
      <c r="M64" s="222"/>
      <c r="N64" s="222"/>
      <c r="O64" s="222"/>
    </row>
    <row r="65" spans="7:15" ht="21.75" customHeight="1" hidden="1">
      <c r="G65" s="259"/>
      <c r="H65" s="256"/>
      <c r="I65" s="256"/>
      <c r="J65" s="256"/>
      <c r="K65" s="256"/>
      <c r="M65" s="222"/>
      <c r="N65" s="222"/>
      <c r="O65" s="222"/>
    </row>
    <row r="66" spans="1:15" ht="21" customHeight="1">
      <c r="A66" s="1" t="s">
        <v>199</v>
      </c>
      <c r="D66" s="281"/>
      <c r="E66" s="282"/>
      <c r="F66" s="283"/>
      <c r="G66" s="259"/>
      <c r="H66" s="256"/>
      <c r="I66" s="256"/>
      <c r="J66" s="256"/>
      <c r="K66" s="261"/>
      <c r="M66" s="222"/>
      <c r="N66" s="222"/>
      <c r="O66" s="222"/>
    </row>
    <row r="67" spans="1:11" ht="21" customHeight="1" hidden="1">
      <c r="A67" s="1"/>
      <c r="B67" s="2" t="s">
        <v>200</v>
      </c>
      <c r="D67" s="281"/>
      <c r="E67" s="282"/>
      <c r="F67" s="283"/>
      <c r="G67" s="259"/>
      <c r="H67" s="256"/>
      <c r="I67" s="284"/>
      <c r="J67" s="256"/>
      <c r="K67" s="284"/>
    </row>
    <row r="68" spans="1:11" ht="21" customHeight="1" hidden="1">
      <c r="A68" s="1"/>
      <c r="B68" s="2" t="s">
        <v>201</v>
      </c>
      <c r="D68" s="281"/>
      <c r="E68" s="282"/>
      <c r="F68" s="283"/>
      <c r="G68" s="259"/>
      <c r="H68" s="256"/>
      <c r="I68" s="284"/>
      <c r="J68" s="256"/>
      <c r="K68" s="284"/>
    </row>
    <row r="69" spans="1:11" ht="21" customHeight="1" hidden="1">
      <c r="A69" s="1"/>
      <c r="B69" s="2" t="s">
        <v>202</v>
      </c>
      <c r="D69" s="281"/>
      <c r="E69" s="282"/>
      <c r="F69" s="283"/>
      <c r="G69" s="259"/>
      <c r="H69" s="256"/>
      <c r="I69" s="256"/>
      <c r="J69" s="256"/>
      <c r="K69" s="256"/>
    </row>
    <row r="70" spans="1:11" ht="21" customHeight="1" hidden="1">
      <c r="A70" s="1"/>
      <c r="B70" s="2" t="s">
        <v>203</v>
      </c>
      <c r="D70" s="281"/>
      <c r="E70" s="282"/>
      <c r="F70" s="283"/>
      <c r="G70" s="259"/>
      <c r="H70" s="256"/>
      <c r="I70" s="256"/>
      <c r="J70" s="256"/>
      <c r="K70" s="256"/>
    </row>
    <row r="71" spans="1:11" ht="21" customHeight="1" hidden="1">
      <c r="A71" s="1"/>
      <c r="B71" s="2" t="s">
        <v>204</v>
      </c>
      <c r="D71" s="281"/>
      <c r="E71" s="282"/>
      <c r="F71" s="283"/>
      <c r="G71" s="259"/>
      <c r="H71" s="256"/>
      <c r="I71" s="256"/>
      <c r="J71" s="256"/>
      <c r="K71" s="256"/>
    </row>
    <row r="72" spans="1:11" ht="21" customHeight="1" hidden="1">
      <c r="A72" s="1"/>
      <c r="B72" s="2" t="s">
        <v>205</v>
      </c>
      <c r="D72" s="281"/>
      <c r="E72" s="282"/>
      <c r="F72" s="283"/>
      <c r="G72" s="259" t="s">
        <v>206</v>
      </c>
      <c r="H72" s="256"/>
      <c r="I72" s="256"/>
      <c r="J72" s="256"/>
      <c r="K72" s="256"/>
    </row>
    <row r="73" spans="1:11" ht="21" customHeight="1" hidden="1">
      <c r="A73" s="1"/>
      <c r="B73" s="2" t="s">
        <v>207</v>
      </c>
      <c r="D73" s="281"/>
      <c r="E73" s="282"/>
      <c r="F73" s="283"/>
      <c r="G73" s="259"/>
      <c r="H73" s="256"/>
      <c r="I73" s="256"/>
      <c r="J73" s="256"/>
      <c r="K73" s="256"/>
    </row>
    <row r="74" spans="1:11" ht="21" customHeight="1" hidden="1">
      <c r="A74" s="1"/>
      <c r="B74" s="2" t="s">
        <v>208</v>
      </c>
      <c r="D74" s="281"/>
      <c r="E74" s="282"/>
      <c r="F74" s="283"/>
      <c r="G74" s="259"/>
      <c r="H74" s="256"/>
      <c r="I74" s="260"/>
      <c r="J74" s="256"/>
      <c r="K74" s="256"/>
    </row>
    <row r="75" spans="1:11" ht="21" customHeight="1" hidden="1">
      <c r="A75" s="1"/>
      <c r="B75" s="2" t="s">
        <v>209</v>
      </c>
      <c r="D75" s="281"/>
      <c r="E75" s="282"/>
      <c r="F75" s="283"/>
      <c r="G75" s="259"/>
      <c r="H75" s="256"/>
      <c r="I75" s="256"/>
      <c r="J75" s="256"/>
      <c r="K75" s="256"/>
    </row>
    <row r="76" spans="1:11" ht="21" customHeight="1" hidden="1">
      <c r="A76" s="1"/>
      <c r="B76" s="2" t="s">
        <v>210</v>
      </c>
      <c r="D76" s="281"/>
      <c r="E76" s="282"/>
      <c r="F76" s="283"/>
      <c r="G76" s="259"/>
      <c r="H76" s="256"/>
      <c r="I76" s="260"/>
      <c r="J76" s="256"/>
      <c r="K76" s="256"/>
    </row>
    <row r="77" spans="1:11" ht="21" customHeight="1" hidden="1">
      <c r="A77" s="1"/>
      <c r="B77" s="2" t="s">
        <v>211</v>
      </c>
      <c r="D77" s="281"/>
      <c r="E77" s="282"/>
      <c r="F77" s="283"/>
      <c r="G77" s="285"/>
      <c r="H77" s="256"/>
      <c r="I77" s="256"/>
      <c r="J77" s="256"/>
      <c r="K77" s="256"/>
    </row>
    <row r="78" spans="1:11" ht="21" customHeight="1" hidden="1">
      <c r="A78" s="1"/>
      <c r="B78" s="2" t="s">
        <v>212</v>
      </c>
      <c r="D78" s="281"/>
      <c r="E78" s="282"/>
      <c r="F78" s="283"/>
      <c r="G78" s="259"/>
      <c r="H78" s="256"/>
      <c r="I78" s="256"/>
      <c r="J78" s="256"/>
      <c r="K78" s="256"/>
    </row>
    <row r="79" spans="1:11" ht="21" customHeight="1" hidden="1">
      <c r="A79" s="1"/>
      <c r="B79" s="2" t="s">
        <v>213</v>
      </c>
      <c r="D79" s="281"/>
      <c r="E79" s="282"/>
      <c r="F79" s="283"/>
      <c r="G79" s="259"/>
      <c r="H79" s="256"/>
      <c r="I79" s="256"/>
      <c r="J79" s="256"/>
      <c r="K79" s="256"/>
    </row>
    <row r="80" spans="1:11" ht="21" customHeight="1" hidden="1">
      <c r="A80" s="1"/>
      <c r="B80" s="280" t="s">
        <v>214</v>
      </c>
      <c r="D80" s="281"/>
      <c r="E80" s="282"/>
      <c r="F80" s="283"/>
      <c r="G80" s="259"/>
      <c r="H80" s="256"/>
      <c r="I80" s="256"/>
      <c r="J80" s="256"/>
      <c r="K80" s="256"/>
    </row>
    <row r="81" spans="1:11" ht="21" customHeight="1" hidden="1">
      <c r="A81" s="1"/>
      <c r="B81" s="280" t="s">
        <v>215</v>
      </c>
      <c r="D81" s="281"/>
      <c r="E81" s="282"/>
      <c r="F81" s="283"/>
      <c r="G81" s="259"/>
      <c r="H81" s="256"/>
      <c r="I81" s="256"/>
      <c r="J81" s="256"/>
      <c r="K81" s="256"/>
    </row>
    <row r="82" spans="1:15" ht="21" customHeight="1">
      <c r="A82" s="286" t="s">
        <v>216</v>
      </c>
      <c r="B82" s="287" t="s">
        <v>213</v>
      </c>
      <c r="C82" s="113"/>
      <c r="D82" s="288"/>
      <c r="E82" s="289">
        <f>+หลักฐานการจ่าย!AB13</f>
        <v>17040</v>
      </c>
      <c r="F82" s="290">
        <v>181</v>
      </c>
      <c r="G82" s="259"/>
      <c r="H82" s="256"/>
      <c r="I82" s="256"/>
      <c r="J82" s="291"/>
      <c r="K82" s="256"/>
      <c r="O82" s="292"/>
    </row>
    <row r="83" spans="1:15" ht="21" customHeight="1">
      <c r="A83" s="286"/>
      <c r="B83" s="287"/>
      <c r="C83" s="113"/>
      <c r="D83" s="288"/>
      <c r="E83" s="289"/>
      <c r="F83" s="290"/>
      <c r="G83" s="259"/>
      <c r="H83" s="256"/>
      <c r="I83" s="256"/>
      <c r="J83" s="291"/>
      <c r="K83" s="256"/>
      <c r="O83" s="292"/>
    </row>
    <row r="84" spans="1:15" ht="21" customHeight="1">
      <c r="A84" s="286"/>
      <c r="B84" s="287"/>
      <c r="C84" s="113"/>
      <c r="D84" s="288"/>
      <c r="E84" s="289"/>
      <c r="F84" s="290"/>
      <c r="G84" s="259"/>
      <c r="H84" s="256"/>
      <c r="I84" s="256"/>
      <c r="J84" s="291"/>
      <c r="K84" s="256"/>
      <c r="O84" s="292"/>
    </row>
    <row r="85" spans="1:15" ht="23.25" hidden="1">
      <c r="A85" s="286"/>
      <c r="B85" s="374"/>
      <c r="C85" s="279"/>
      <c r="D85" s="288"/>
      <c r="E85" s="375"/>
      <c r="F85" s="376"/>
      <c r="G85" s="259"/>
      <c r="H85" s="256"/>
      <c r="I85" s="256"/>
      <c r="J85" s="291"/>
      <c r="K85" s="256"/>
      <c r="O85" s="292"/>
    </row>
    <row r="86" spans="1:11" ht="25.5" customHeight="1">
      <c r="A86" s="1" t="s">
        <v>217</v>
      </c>
      <c r="C86" s="293"/>
      <c r="D86" s="279"/>
      <c r="E86" s="294"/>
      <c r="F86" s="295"/>
      <c r="G86" s="259"/>
      <c r="H86" s="256"/>
      <c r="I86" s="256"/>
      <c r="J86" s="256"/>
      <c r="K86" s="296"/>
    </row>
    <row r="87" spans="1:11" ht="24" customHeight="1">
      <c r="A87" s="2" t="s">
        <v>218</v>
      </c>
      <c r="D87" s="279"/>
      <c r="E87" s="294"/>
      <c r="F87" s="297"/>
      <c r="G87" s="259"/>
      <c r="H87" s="256"/>
      <c r="I87" s="256"/>
      <c r="J87" s="256"/>
      <c r="K87" s="298"/>
    </row>
    <row r="88" spans="1:11" ht="24" customHeight="1">
      <c r="A88" s="2" t="s">
        <v>219</v>
      </c>
      <c r="E88" s="222" t="s">
        <v>220</v>
      </c>
      <c r="F88" s="299"/>
      <c r="G88" s="738" t="s">
        <v>221</v>
      </c>
      <c r="H88" s="739"/>
      <c r="I88" s="739"/>
      <c r="J88" s="739"/>
      <c r="K88" s="739"/>
    </row>
    <row r="89" spans="1:11" ht="22.5" customHeight="1">
      <c r="A89" s="300" t="s">
        <v>222</v>
      </c>
      <c r="B89" s="301" t="s">
        <v>326</v>
      </c>
      <c r="C89" s="280" t="s">
        <v>6</v>
      </c>
      <c r="D89" s="222"/>
      <c r="E89" s="283" t="s">
        <v>223</v>
      </c>
      <c r="F89" s="302"/>
      <c r="G89" s="259"/>
      <c r="H89" s="256"/>
      <c r="I89" s="256"/>
      <c r="J89" s="256"/>
      <c r="K89" s="298"/>
    </row>
    <row r="90" spans="3:14" ht="22.5" customHeight="1">
      <c r="C90" s="2" t="s">
        <v>224</v>
      </c>
      <c r="D90" s="222"/>
      <c r="E90" s="283" t="s">
        <v>223</v>
      </c>
      <c r="F90" s="302"/>
      <c r="G90" s="259"/>
      <c r="H90" s="256"/>
      <c r="I90" s="256"/>
      <c r="J90" s="303"/>
      <c r="K90" s="298"/>
      <c r="N90" s="292"/>
    </row>
    <row r="91" spans="3:14" ht="22.5" customHeight="1" thickBot="1">
      <c r="C91" s="2" t="s">
        <v>225</v>
      </c>
      <c r="D91" s="304">
        <f>D89-D90</f>
        <v>0</v>
      </c>
      <c r="E91" s="283" t="s">
        <v>223</v>
      </c>
      <c r="F91" s="305"/>
      <c r="G91" s="259"/>
      <c r="H91" s="256"/>
      <c r="I91" s="256"/>
      <c r="J91" s="303"/>
      <c r="K91" s="296"/>
      <c r="N91" s="292"/>
    </row>
    <row r="92" spans="5:14" ht="12.75" customHeight="1" thickTop="1">
      <c r="E92" s="306"/>
      <c r="F92" s="302"/>
      <c r="G92" s="259"/>
      <c r="H92" s="256"/>
      <c r="I92" s="256"/>
      <c r="J92" s="303"/>
      <c r="K92" s="296"/>
      <c r="N92" s="292"/>
    </row>
    <row r="93" spans="1:11" ht="22.5" customHeight="1">
      <c r="A93" s="2" t="s">
        <v>226</v>
      </c>
      <c r="D93" s="21" t="s">
        <v>227</v>
      </c>
      <c r="E93" s="313">
        <f>SUM(E82:E92)</f>
        <v>17040</v>
      </c>
      <c r="F93" s="227" t="s">
        <v>223</v>
      </c>
      <c r="G93" s="259"/>
      <c r="H93" s="307"/>
      <c r="I93" s="308"/>
      <c r="J93" s="261"/>
      <c r="K93" s="256"/>
    </row>
    <row r="94" spans="1:12" ht="22.5" customHeight="1">
      <c r="A94" s="2" t="s">
        <v>228</v>
      </c>
      <c r="E94" s="314"/>
      <c r="F94" s="227" t="s">
        <v>223</v>
      </c>
      <c r="G94" s="259"/>
      <c r="H94" s="256"/>
      <c r="I94" s="256"/>
      <c r="J94" s="309"/>
      <c r="K94" s="256"/>
      <c r="L94" s="283"/>
    </row>
    <row r="95" spans="3:11" ht="22.5" customHeight="1">
      <c r="C95" s="2" t="s">
        <v>229</v>
      </c>
      <c r="E95" s="315"/>
      <c r="F95" s="227" t="s">
        <v>223</v>
      </c>
      <c r="G95" s="259"/>
      <c r="H95" s="256"/>
      <c r="I95" s="260"/>
      <c r="J95" s="261"/>
      <c r="K95" s="310"/>
    </row>
    <row r="96" spans="3:11" ht="22.5" customHeight="1">
      <c r="C96" s="2" t="s">
        <v>230</v>
      </c>
      <c r="D96" s="279"/>
      <c r="E96" s="315"/>
      <c r="F96" s="227" t="s">
        <v>223</v>
      </c>
      <c r="G96" s="259"/>
      <c r="H96" s="256"/>
      <c r="I96" s="260"/>
      <c r="J96" s="311"/>
      <c r="K96" s="310"/>
    </row>
    <row r="97" spans="3:11" ht="22.5" customHeight="1">
      <c r="C97" s="1" t="s">
        <v>231</v>
      </c>
      <c r="E97" s="316">
        <f>E93-E94-E95</f>
        <v>17040</v>
      </c>
      <c r="F97" s="227" t="s">
        <v>223</v>
      </c>
      <c r="G97" s="259"/>
      <c r="H97" s="256"/>
      <c r="I97" s="260"/>
      <c r="J97" s="261"/>
      <c r="K97" s="256"/>
    </row>
    <row r="98" spans="1:11" ht="18.75" customHeight="1">
      <c r="A98" s="279" t="s">
        <v>232</v>
      </c>
      <c r="B98" s="279"/>
      <c r="C98" s="279"/>
      <c r="D98" s="279"/>
      <c r="E98" s="293"/>
      <c r="F98" s="279"/>
      <c r="G98" s="259"/>
      <c r="H98" s="256"/>
      <c r="I98" s="260"/>
      <c r="J98" s="261"/>
      <c r="K98" s="256"/>
    </row>
    <row r="99" spans="7:11" ht="14.25" customHeight="1">
      <c r="G99" s="259"/>
      <c r="H99" s="256"/>
      <c r="I99" s="256"/>
      <c r="J99" s="256"/>
      <c r="K99" s="256"/>
    </row>
    <row r="100" spans="7:11" ht="9.75" customHeight="1">
      <c r="G100" s="259"/>
      <c r="H100" s="256"/>
      <c r="I100" s="256"/>
      <c r="J100" s="256"/>
      <c r="K100" s="256"/>
    </row>
    <row r="101" spans="3:11" ht="19.5" customHeight="1">
      <c r="C101" s="225"/>
      <c r="D101" s="225"/>
      <c r="E101" s="225"/>
      <c r="F101" s="280"/>
      <c r="G101" s="259"/>
      <c r="H101" s="256"/>
      <c r="I101" s="256"/>
      <c r="J101" s="256"/>
      <c r="K101" s="256"/>
    </row>
    <row r="110" ht="24.75" customHeight="1">
      <c r="N110" s="292"/>
    </row>
    <row r="111" ht="24.75" customHeight="1">
      <c r="N111" s="292"/>
    </row>
  </sheetData>
  <sheetProtection/>
  <mergeCells count="5">
    <mergeCell ref="H1:K1"/>
    <mergeCell ref="G9:K9"/>
    <mergeCell ref="G59:K59"/>
    <mergeCell ref="G60:K60"/>
    <mergeCell ref="G88:K8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>
    <tabColor rgb="FFFFFF00"/>
  </sheetPr>
  <dimension ref="A1:AH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7109375" style="2" customWidth="1"/>
    <col min="2" max="2" width="22.28125" style="2" customWidth="1"/>
    <col min="3" max="10" width="4.00390625" style="6" customWidth="1"/>
    <col min="11" max="11" width="4.00390625" style="532" customWidth="1"/>
    <col min="12" max="12" width="4.00390625" style="180" customWidth="1"/>
    <col min="13" max="14" width="4.00390625" style="6" customWidth="1"/>
    <col min="15" max="17" width="3.28125" style="6" hidden="1" customWidth="1"/>
    <col min="18" max="18" width="3.28125" style="532" hidden="1" customWidth="1"/>
    <col min="19" max="19" width="3.28125" style="180" hidden="1" customWidth="1"/>
    <col min="20" max="24" width="3.28125" style="6" hidden="1" customWidth="1"/>
    <col min="25" max="25" width="3.28125" style="532" hidden="1" customWidth="1"/>
    <col min="26" max="27" width="7.28125" style="2" customWidth="1"/>
    <col min="28" max="28" width="10.28125" style="2" customWidth="1"/>
    <col min="29" max="29" width="12.57421875" style="2" customWidth="1"/>
    <col min="30" max="30" width="14.28125" style="2" customWidth="1"/>
    <col min="31" max="31" width="11.00390625" style="2" customWidth="1"/>
    <col min="32" max="16384" width="9.140625" style="2" customWidth="1"/>
  </cols>
  <sheetData>
    <row r="1" spans="1:31" s="1" customFormat="1" ht="24.75" customHeight="1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</row>
    <row r="2" spans="1:31" s="1" customFormat="1" ht="24.75" customHeight="1">
      <c r="A2" s="653" t="s">
        <v>331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</row>
    <row r="3" spans="1:31" ht="28.5" customHeight="1">
      <c r="A3" s="654" t="s">
        <v>1</v>
      </c>
      <c r="B3" s="656" t="s">
        <v>2</v>
      </c>
      <c r="C3" s="657" t="s">
        <v>322</v>
      </c>
      <c r="D3" s="658"/>
      <c r="E3" s="658"/>
      <c r="F3" s="658"/>
      <c r="G3" s="658"/>
      <c r="H3" s="668"/>
      <c r="I3" s="740" t="s">
        <v>333</v>
      </c>
      <c r="J3" s="740"/>
      <c r="K3" s="740"/>
      <c r="L3" s="740"/>
      <c r="M3" s="740"/>
      <c r="N3" s="740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30"/>
      <c r="Z3" s="689" t="s">
        <v>3</v>
      </c>
      <c r="AA3" s="689"/>
      <c r="AB3" s="692" t="s">
        <v>6</v>
      </c>
      <c r="AC3" s="654" t="s">
        <v>7</v>
      </c>
      <c r="AD3" s="692" t="s">
        <v>8</v>
      </c>
      <c r="AE3" s="654" t="s">
        <v>9</v>
      </c>
    </row>
    <row r="4" spans="1:31" ht="19.5" customHeight="1">
      <c r="A4" s="654"/>
      <c r="B4" s="656"/>
      <c r="C4" s="529" t="s">
        <v>25</v>
      </c>
      <c r="D4" s="529" t="s">
        <v>21</v>
      </c>
      <c r="E4" s="529" t="s">
        <v>23</v>
      </c>
      <c r="F4" s="529" t="s">
        <v>24</v>
      </c>
      <c r="G4" s="529" t="s">
        <v>25</v>
      </c>
      <c r="H4" s="616" t="s">
        <v>21</v>
      </c>
      <c r="I4" s="616" t="s">
        <v>29</v>
      </c>
      <c r="J4" s="529" t="s">
        <v>22</v>
      </c>
      <c r="K4" s="639" t="s">
        <v>126</v>
      </c>
      <c r="L4" s="529" t="s">
        <v>23</v>
      </c>
      <c r="M4" s="529" t="s">
        <v>24</v>
      </c>
      <c r="N4" s="529" t="s">
        <v>25</v>
      </c>
      <c r="O4" s="529"/>
      <c r="P4" s="529"/>
      <c r="Q4" s="529"/>
      <c r="R4" s="631"/>
      <c r="S4" s="605"/>
      <c r="T4" s="529"/>
      <c r="U4" s="529"/>
      <c r="V4" s="529"/>
      <c r="W4" s="529"/>
      <c r="X4" s="529"/>
      <c r="Y4" s="631"/>
      <c r="Z4" s="649" t="s">
        <v>4</v>
      </c>
      <c r="AA4" s="649" t="s">
        <v>5</v>
      </c>
      <c r="AB4" s="692"/>
      <c r="AC4" s="654"/>
      <c r="AD4" s="692"/>
      <c r="AE4" s="654"/>
    </row>
    <row r="5" spans="1:31" ht="24.75" customHeight="1">
      <c r="A5" s="672"/>
      <c r="B5" s="656"/>
      <c r="C5" s="535">
        <v>25</v>
      </c>
      <c r="D5" s="535">
        <v>26</v>
      </c>
      <c r="E5" s="535">
        <v>27</v>
      </c>
      <c r="F5" s="535">
        <v>28</v>
      </c>
      <c r="G5" s="535">
        <v>29</v>
      </c>
      <c r="H5" s="617">
        <v>30</v>
      </c>
      <c r="I5" s="617">
        <v>1</v>
      </c>
      <c r="J5" s="535">
        <v>2</v>
      </c>
      <c r="K5" s="535">
        <v>3</v>
      </c>
      <c r="L5" s="535">
        <v>4</v>
      </c>
      <c r="M5" s="535">
        <v>5</v>
      </c>
      <c r="N5" s="535">
        <v>6</v>
      </c>
      <c r="O5" s="535"/>
      <c r="P5" s="535"/>
      <c r="Q5" s="535"/>
      <c r="R5" s="632"/>
      <c r="S5" s="633"/>
      <c r="T5" s="535"/>
      <c r="U5" s="535"/>
      <c r="V5" s="535"/>
      <c r="W5" s="535"/>
      <c r="X5" s="535"/>
      <c r="Y5" s="632"/>
      <c r="Z5" s="684"/>
      <c r="AA5" s="684"/>
      <c r="AB5" s="692"/>
      <c r="AC5" s="654"/>
      <c r="AD5" s="692"/>
      <c r="AE5" s="654"/>
    </row>
    <row r="6" spans="1:34" ht="23.25" customHeight="1">
      <c r="A6" s="494">
        <v>1</v>
      </c>
      <c r="B6" s="12" t="e">
        <f>#REF!</f>
        <v>#REF!</v>
      </c>
      <c r="C6" s="188">
        <v>1</v>
      </c>
      <c r="D6" s="188">
        <v>1</v>
      </c>
      <c r="E6" s="188">
        <v>1</v>
      </c>
      <c r="F6" s="188">
        <v>1</v>
      </c>
      <c r="G6" s="188">
        <v>1</v>
      </c>
      <c r="H6" s="609">
        <v>1</v>
      </c>
      <c r="I6" s="609">
        <v>1</v>
      </c>
      <c r="J6" s="188">
        <v>1</v>
      </c>
      <c r="K6" s="188">
        <v>1</v>
      </c>
      <c r="L6" s="188">
        <v>1</v>
      </c>
      <c r="M6" s="188">
        <v>1</v>
      </c>
      <c r="N6" s="188">
        <v>1</v>
      </c>
      <c r="O6" s="188"/>
      <c r="P6" s="188"/>
      <c r="Q6" s="188"/>
      <c r="R6" s="634"/>
      <c r="S6" s="191"/>
      <c r="T6" s="188"/>
      <c r="U6" s="188"/>
      <c r="V6" s="188"/>
      <c r="W6" s="188"/>
      <c r="X6" s="188"/>
      <c r="Y6" s="634"/>
      <c r="Z6" s="503">
        <v>10</v>
      </c>
      <c r="AA6" s="503">
        <f>SUM(Y6,T6,S6,R6,L6,K6)</f>
        <v>2</v>
      </c>
      <c r="AB6" s="501">
        <f aca="true" t="shared" si="0" ref="AB6:AB11">Z6*200+AA6*420</f>
        <v>2840</v>
      </c>
      <c r="AC6" s="12"/>
      <c r="AD6" s="12"/>
      <c r="AE6" s="12"/>
      <c r="AH6" s="488"/>
    </row>
    <row r="7" spans="1:34" ht="24.75">
      <c r="A7" s="160">
        <v>2</v>
      </c>
      <c r="B7" s="13" t="e">
        <f>#REF!</f>
        <v>#REF!</v>
      </c>
      <c r="C7" s="198">
        <v>1</v>
      </c>
      <c r="D7" s="198">
        <v>1</v>
      </c>
      <c r="E7" s="198">
        <v>1</v>
      </c>
      <c r="F7" s="198">
        <v>1</v>
      </c>
      <c r="G7" s="198">
        <v>1</v>
      </c>
      <c r="H7" s="201">
        <v>1</v>
      </c>
      <c r="I7" s="201">
        <v>1</v>
      </c>
      <c r="J7" s="198">
        <v>1</v>
      </c>
      <c r="K7" s="198">
        <v>1</v>
      </c>
      <c r="L7" s="198">
        <v>1</v>
      </c>
      <c r="M7" s="198">
        <v>1</v>
      </c>
      <c r="N7" s="198">
        <v>1</v>
      </c>
      <c r="O7" s="198">
        <v>1</v>
      </c>
      <c r="P7" s="198">
        <v>1</v>
      </c>
      <c r="Q7" s="198">
        <v>1</v>
      </c>
      <c r="R7" s="198">
        <v>1</v>
      </c>
      <c r="S7" s="198">
        <v>1</v>
      </c>
      <c r="T7" s="198">
        <v>1</v>
      </c>
      <c r="U7" s="198">
        <v>1</v>
      </c>
      <c r="V7" s="198">
        <v>1</v>
      </c>
      <c r="W7" s="198">
        <v>1</v>
      </c>
      <c r="X7" s="198">
        <v>1</v>
      </c>
      <c r="Y7" s="198">
        <v>1</v>
      </c>
      <c r="Z7" s="504">
        <v>10</v>
      </c>
      <c r="AA7" s="504">
        <v>2</v>
      </c>
      <c r="AB7" s="502">
        <f t="shared" si="0"/>
        <v>2840</v>
      </c>
      <c r="AC7" s="13"/>
      <c r="AD7" s="13"/>
      <c r="AE7" s="13"/>
      <c r="AH7" s="488"/>
    </row>
    <row r="8" spans="1:34" ht="24.75">
      <c r="A8" s="160">
        <v>3</v>
      </c>
      <c r="B8" s="391" t="e">
        <f>#REF!</f>
        <v>#REF!</v>
      </c>
      <c r="C8" s="198">
        <v>1</v>
      </c>
      <c r="D8" s="198">
        <v>1</v>
      </c>
      <c r="E8" s="198">
        <v>1</v>
      </c>
      <c r="F8" s="198">
        <v>1</v>
      </c>
      <c r="G8" s="198">
        <v>1</v>
      </c>
      <c r="H8" s="201">
        <v>1</v>
      </c>
      <c r="I8" s="201">
        <v>1</v>
      </c>
      <c r="J8" s="198">
        <v>1</v>
      </c>
      <c r="K8" s="198">
        <v>1</v>
      </c>
      <c r="L8" s="198">
        <v>1</v>
      </c>
      <c r="M8" s="198">
        <v>1</v>
      </c>
      <c r="N8" s="198">
        <v>1</v>
      </c>
      <c r="O8" s="198"/>
      <c r="P8" s="198"/>
      <c r="Q8" s="198"/>
      <c r="R8" s="635"/>
      <c r="S8" s="200"/>
      <c r="T8" s="198"/>
      <c r="U8" s="198"/>
      <c r="V8" s="198"/>
      <c r="W8" s="198"/>
      <c r="X8" s="198"/>
      <c r="Y8" s="635"/>
      <c r="Z8" s="504">
        <v>10</v>
      </c>
      <c r="AA8" s="504">
        <f>SUM(Y8,T8,S8,R8,L8,K8)</f>
        <v>2</v>
      </c>
      <c r="AB8" s="502">
        <f t="shared" si="0"/>
        <v>2840</v>
      </c>
      <c r="AC8" s="13"/>
      <c r="AD8" s="13"/>
      <c r="AE8" s="13"/>
      <c r="AH8" s="488"/>
    </row>
    <row r="9" spans="1:31" ht="24.75">
      <c r="A9" s="160">
        <v>4</v>
      </c>
      <c r="B9" s="13" t="e">
        <f>#REF!</f>
        <v>#REF!</v>
      </c>
      <c r="C9" s="198">
        <v>1</v>
      </c>
      <c r="D9" s="198">
        <v>1</v>
      </c>
      <c r="E9" s="198">
        <v>1</v>
      </c>
      <c r="F9" s="198">
        <v>1</v>
      </c>
      <c r="G9" s="198">
        <v>1</v>
      </c>
      <c r="H9" s="201">
        <v>1</v>
      </c>
      <c r="I9" s="201">
        <v>1</v>
      </c>
      <c r="J9" s="198">
        <v>1</v>
      </c>
      <c r="K9" s="198">
        <v>1</v>
      </c>
      <c r="L9" s="198">
        <v>1</v>
      </c>
      <c r="M9" s="198">
        <v>1</v>
      </c>
      <c r="N9" s="198">
        <v>1</v>
      </c>
      <c r="O9" s="198"/>
      <c r="P9" s="198"/>
      <c r="Q9" s="198"/>
      <c r="R9" s="635"/>
      <c r="S9" s="200"/>
      <c r="T9" s="198"/>
      <c r="U9" s="198"/>
      <c r="V9" s="198"/>
      <c r="W9" s="198"/>
      <c r="X9" s="198"/>
      <c r="Y9" s="635"/>
      <c r="Z9" s="504">
        <v>10</v>
      </c>
      <c r="AA9" s="504">
        <f>SUM(Y9,T9,S9,R9,L9,K9)</f>
        <v>2</v>
      </c>
      <c r="AB9" s="502">
        <f t="shared" si="0"/>
        <v>2840</v>
      </c>
      <c r="AC9" s="13"/>
      <c r="AD9" s="13"/>
      <c r="AE9" s="13"/>
    </row>
    <row r="10" spans="1:31" ht="24.75">
      <c r="A10" s="160">
        <v>5</v>
      </c>
      <c r="B10" s="13" t="e">
        <f>#REF!</f>
        <v>#REF!</v>
      </c>
      <c r="C10" s="198">
        <v>1</v>
      </c>
      <c r="D10" s="198">
        <v>1</v>
      </c>
      <c r="E10" s="198">
        <v>1</v>
      </c>
      <c r="F10" s="198">
        <v>1</v>
      </c>
      <c r="G10" s="198">
        <v>1</v>
      </c>
      <c r="H10" s="201">
        <v>1</v>
      </c>
      <c r="I10" s="201">
        <v>1</v>
      </c>
      <c r="J10" s="198">
        <v>1</v>
      </c>
      <c r="K10" s="198">
        <v>1</v>
      </c>
      <c r="L10" s="198">
        <v>1</v>
      </c>
      <c r="M10" s="198">
        <v>1</v>
      </c>
      <c r="N10" s="198">
        <v>1</v>
      </c>
      <c r="O10" s="198"/>
      <c r="P10" s="198"/>
      <c r="Q10" s="198"/>
      <c r="R10" s="635"/>
      <c r="S10" s="200"/>
      <c r="T10" s="198"/>
      <c r="U10" s="198"/>
      <c r="V10" s="198"/>
      <c r="W10" s="198"/>
      <c r="X10" s="198"/>
      <c r="Y10" s="635"/>
      <c r="Z10" s="504">
        <v>10</v>
      </c>
      <c r="AA10" s="504">
        <f>SUM(Y10,T10,S10,R10,L10,K10)</f>
        <v>2</v>
      </c>
      <c r="AB10" s="502">
        <f t="shared" si="0"/>
        <v>2840</v>
      </c>
      <c r="AC10" s="13"/>
      <c r="AD10" s="13"/>
      <c r="AE10" s="13"/>
    </row>
    <row r="11" spans="1:31" ht="29.25">
      <c r="A11" s="160">
        <v>6</v>
      </c>
      <c r="B11" s="13" t="e">
        <f>#REF!</f>
        <v>#REF!</v>
      </c>
      <c r="C11" s="198">
        <v>1</v>
      </c>
      <c r="D11" s="198">
        <v>1</v>
      </c>
      <c r="E11" s="198">
        <v>1</v>
      </c>
      <c r="F11" s="198">
        <v>1</v>
      </c>
      <c r="G11" s="198">
        <v>1</v>
      </c>
      <c r="H11" s="201">
        <v>1</v>
      </c>
      <c r="I11" s="201">
        <v>1</v>
      </c>
      <c r="J11" s="198">
        <v>1</v>
      </c>
      <c r="K11" s="198">
        <v>1</v>
      </c>
      <c r="L11" s="198">
        <v>1</v>
      </c>
      <c r="M11" s="198">
        <v>1</v>
      </c>
      <c r="N11" s="198">
        <v>1</v>
      </c>
      <c r="O11" s="198"/>
      <c r="P11" s="198"/>
      <c r="Q11" s="198"/>
      <c r="R11" s="635"/>
      <c r="S11" s="200"/>
      <c r="T11" s="198"/>
      <c r="U11" s="198"/>
      <c r="V11" s="198"/>
      <c r="W11" s="198"/>
      <c r="X11" s="198"/>
      <c r="Y11" s="636"/>
      <c r="Z11" s="504">
        <v>10</v>
      </c>
      <c r="AA11" s="504">
        <f>SUM(Y11,T11,S11,R11,L11,K11)</f>
        <v>2</v>
      </c>
      <c r="AB11" s="502">
        <f t="shared" si="0"/>
        <v>2840</v>
      </c>
      <c r="AC11" s="13"/>
      <c r="AD11" s="13"/>
      <c r="AE11" s="13"/>
    </row>
    <row r="12" spans="1:31" ht="23.25">
      <c r="A12" s="483"/>
      <c r="B12" s="483"/>
      <c r="C12" s="530"/>
      <c r="D12" s="530"/>
      <c r="E12" s="530"/>
      <c r="F12" s="530"/>
      <c r="G12" s="530"/>
      <c r="H12" s="530"/>
      <c r="I12" s="530"/>
      <c r="J12" s="530"/>
      <c r="K12" s="637"/>
      <c r="L12" s="610"/>
      <c r="M12" s="530"/>
      <c r="N12" s="530"/>
      <c r="O12" s="530"/>
      <c r="P12" s="530"/>
      <c r="Q12" s="530"/>
      <c r="R12" s="638"/>
      <c r="S12" s="610"/>
      <c r="T12" s="530"/>
      <c r="U12" s="530"/>
      <c r="V12" s="530"/>
      <c r="W12" s="530"/>
      <c r="X12" s="530"/>
      <c r="Y12" s="637"/>
      <c r="Z12" s="505"/>
      <c r="AA12" s="505"/>
      <c r="AB12" s="483"/>
      <c r="AC12" s="483"/>
      <c r="AD12" s="483"/>
      <c r="AE12" s="483"/>
    </row>
    <row r="13" spans="14:28" ht="28.5" customHeight="1">
      <c r="N13" s="531" t="s">
        <v>10</v>
      </c>
      <c r="P13" s="531"/>
      <c r="Q13" s="531"/>
      <c r="R13" s="533"/>
      <c r="S13" s="534"/>
      <c r="T13" s="531"/>
      <c r="U13" s="531"/>
      <c r="V13" s="531"/>
      <c r="W13" s="531"/>
      <c r="X13" s="531"/>
      <c r="Y13" s="533"/>
      <c r="Z13" s="509">
        <f>SUM(Z6:Z12)</f>
        <v>60</v>
      </c>
      <c r="AA13" s="509">
        <f>SUM(AA6:AA12)</f>
        <v>12</v>
      </c>
      <c r="AB13" s="510">
        <f>SUM(AB6:AB12)</f>
        <v>17040</v>
      </c>
    </row>
    <row r="15" ht="23.25">
      <c r="B15" s="2" t="s">
        <v>340</v>
      </c>
    </row>
    <row r="16" ht="23.25">
      <c r="B16" s="2" t="s">
        <v>11</v>
      </c>
    </row>
    <row r="18" spans="1:27" ht="23.25">
      <c r="A18" s="2" t="s">
        <v>332</v>
      </c>
      <c r="Y18" s="2" t="s">
        <v>13</v>
      </c>
      <c r="AA18" s="2" t="s">
        <v>334</v>
      </c>
    </row>
  </sheetData>
  <sheetProtection/>
  <mergeCells count="13">
    <mergeCell ref="I3:N3"/>
    <mergeCell ref="Z4:Z5"/>
    <mergeCell ref="AA4:AA5"/>
    <mergeCell ref="A1:AE1"/>
    <mergeCell ref="A2:AE2"/>
    <mergeCell ref="A3:A5"/>
    <mergeCell ref="B3:B5"/>
    <mergeCell ref="Z3:AA3"/>
    <mergeCell ref="AB3:AB5"/>
    <mergeCell ref="C3:H3"/>
    <mergeCell ref="AC3:AC5"/>
    <mergeCell ref="AD3:AD5"/>
    <mergeCell ref="AE3:AE5"/>
  </mergeCells>
  <printOptions/>
  <pageMargins left="0.56" right="0.11811023622047245" top="0.55" bottom="0.15748031496062992" header="0.11811023622047245" footer="0.1181102362204724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>
    <tabColor rgb="FFFFFF00"/>
  </sheetPr>
  <dimension ref="A1:W22"/>
  <sheetViews>
    <sheetView zoomScalePageLayoutView="0" workbookViewId="0" topLeftCell="A1">
      <selection activeCell="V6" sqref="V5:W6"/>
    </sheetView>
  </sheetViews>
  <sheetFormatPr defaultColWidth="9.140625" defaultRowHeight="12.75"/>
  <cols>
    <col min="1" max="1" width="5.7109375" style="2" customWidth="1"/>
    <col min="2" max="2" width="21.57421875" style="2" customWidth="1"/>
    <col min="3" max="3" width="4.28125" style="532" customWidth="1"/>
    <col min="4" max="4" width="4.28125" style="180" customWidth="1"/>
    <col min="5" max="9" width="4.28125" style="6" customWidth="1"/>
    <col min="10" max="10" width="4.28125" style="532" customWidth="1"/>
    <col min="11" max="11" width="4.28125" style="180" customWidth="1"/>
    <col min="12" max="14" width="4.28125" style="6" customWidth="1"/>
    <col min="15" max="16" width="7.57421875" style="2" customWidth="1"/>
    <col min="17" max="17" width="10.28125" style="2" customWidth="1"/>
    <col min="18" max="18" width="10.7109375" style="2" customWidth="1"/>
    <col min="19" max="19" width="15.00390625" style="2" customWidth="1"/>
    <col min="20" max="20" width="16.28125" style="2" customWidth="1"/>
    <col min="21" max="16384" width="9.140625" style="2" customWidth="1"/>
  </cols>
  <sheetData>
    <row r="1" spans="1:20" s="1" customFormat="1" ht="24.75" customHeight="1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</row>
    <row r="2" spans="1:20" s="1" customFormat="1" ht="24.75" customHeight="1">
      <c r="A2" s="653" t="s">
        <v>306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</row>
    <row r="3" spans="1:20" ht="28.5" customHeight="1">
      <c r="A3" s="654" t="s">
        <v>1</v>
      </c>
      <c r="B3" s="656" t="s">
        <v>2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89" t="s">
        <v>3</v>
      </c>
      <c r="P3" s="689"/>
      <c r="Q3" s="692" t="s">
        <v>6</v>
      </c>
      <c r="R3" s="654" t="s">
        <v>7</v>
      </c>
      <c r="S3" s="692" t="s">
        <v>8</v>
      </c>
      <c r="T3" s="654" t="s">
        <v>9</v>
      </c>
    </row>
    <row r="4" spans="1:20" ht="19.5" customHeight="1">
      <c r="A4" s="654"/>
      <c r="B4" s="656"/>
      <c r="C4" s="490" t="s">
        <v>21</v>
      </c>
      <c r="D4" s="489" t="s">
        <v>29</v>
      </c>
      <c r="E4" s="529" t="s">
        <v>22</v>
      </c>
      <c r="F4" s="529" t="s">
        <v>126</v>
      </c>
      <c r="G4" s="529" t="s">
        <v>23</v>
      </c>
      <c r="H4" s="529" t="s">
        <v>24</v>
      </c>
      <c r="I4" s="529" t="s">
        <v>25</v>
      </c>
      <c r="J4" s="490" t="s">
        <v>21</v>
      </c>
      <c r="K4" s="489" t="s">
        <v>29</v>
      </c>
      <c r="L4" s="529" t="s">
        <v>22</v>
      </c>
      <c r="M4" s="529" t="s">
        <v>126</v>
      </c>
      <c r="N4" s="529" t="s">
        <v>23</v>
      </c>
      <c r="O4" s="690" t="s">
        <v>4</v>
      </c>
      <c r="P4" s="690" t="s">
        <v>5</v>
      </c>
      <c r="Q4" s="692"/>
      <c r="R4" s="654"/>
      <c r="S4" s="692"/>
      <c r="T4" s="654"/>
    </row>
    <row r="5" spans="1:20" ht="24.75" customHeight="1">
      <c r="A5" s="672"/>
      <c r="B5" s="656"/>
      <c r="C5" s="537">
        <v>20</v>
      </c>
      <c r="D5" s="538">
        <v>21</v>
      </c>
      <c r="E5" s="535">
        <v>22</v>
      </c>
      <c r="F5" s="535">
        <v>23</v>
      </c>
      <c r="G5" s="535">
        <v>24</v>
      </c>
      <c r="H5" s="535">
        <v>25</v>
      </c>
      <c r="I5" s="535">
        <v>26</v>
      </c>
      <c r="J5" s="537">
        <v>27</v>
      </c>
      <c r="K5" s="538">
        <v>28</v>
      </c>
      <c r="L5" s="535">
        <v>29</v>
      </c>
      <c r="M5" s="535">
        <v>30</v>
      </c>
      <c r="N5" s="535">
        <v>31</v>
      </c>
      <c r="O5" s="741"/>
      <c r="P5" s="741"/>
      <c r="Q5" s="692"/>
      <c r="R5" s="654"/>
      <c r="S5" s="692"/>
      <c r="T5" s="654"/>
    </row>
    <row r="6" spans="1:23" ht="23.25" customHeight="1">
      <c r="A6" s="494">
        <v>1</v>
      </c>
      <c r="B6" s="12" t="e">
        <f>#REF!</f>
        <v>#REF!</v>
      </c>
      <c r="C6" s="495">
        <v>1</v>
      </c>
      <c r="D6" s="496">
        <v>1</v>
      </c>
      <c r="E6" s="188">
        <v>1</v>
      </c>
      <c r="F6" s="188">
        <v>1</v>
      </c>
      <c r="G6" s="188">
        <v>1</v>
      </c>
      <c r="H6" s="188">
        <v>1</v>
      </c>
      <c r="I6" s="188">
        <v>1</v>
      </c>
      <c r="J6" s="495">
        <v>1</v>
      </c>
      <c r="K6" s="496">
        <v>1</v>
      </c>
      <c r="L6" s="188">
        <v>1</v>
      </c>
      <c r="M6" s="188">
        <v>1</v>
      </c>
      <c r="N6" s="188">
        <v>1</v>
      </c>
      <c r="O6" s="503">
        <f>SUM(N6,M6,L6,I6,H6,G6,F6,E6)</f>
        <v>8</v>
      </c>
      <c r="P6" s="503">
        <f>SUM(K6,J6,D6,C6)</f>
        <v>4</v>
      </c>
      <c r="Q6" s="501">
        <f>O6*200+P6*420</f>
        <v>3280</v>
      </c>
      <c r="R6" s="12"/>
      <c r="S6" s="12"/>
      <c r="T6" s="12"/>
      <c r="W6" s="488"/>
    </row>
    <row r="7" spans="1:23" ht="26.25">
      <c r="A7" s="160">
        <v>2</v>
      </c>
      <c r="B7" s="13" t="e">
        <f>#REF!</f>
        <v>#REF!</v>
      </c>
      <c r="C7" s="498">
        <v>1</v>
      </c>
      <c r="D7" s="499">
        <v>1</v>
      </c>
      <c r="E7" s="198">
        <v>1</v>
      </c>
      <c r="F7" s="198">
        <v>1</v>
      </c>
      <c r="G7" s="198">
        <v>1</v>
      </c>
      <c r="H7" s="198">
        <v>1</v>
      </c>
      <c r="I7" s="198">
        <v>1</v>
      </c>
      <c r="J7" s="498">
        <v>1</v>
      </c>
      <c r="K7" s="499">
        <v>1</v>
      </c>
      <c r="L7" s="198">
        <v>1</v>
      </c>
      <c r="M7" s="198">
        <v>1</v>
      </c>
      <c r="N7" s="536" t="s">
        <v>135</v>
      </c>
      <c r="O7" s="504">
        <f>SUM(N7,M7,L7,I7,H7,G7,F7,E7)</f>
        <v>7</v>
      </c>
      <c r="P7" s="504">
        <f>SUM(K7,J7,D7,C7)</f>
        <v>4</v>
      </c>
      <c r="Q7" s="502">
        <f>O7*200+P7*420</f>
        <v>3080</v>
      </c>
      <c r="R7" s="13"/>
      <c r="S7" s="13"/>
      <c r="T7" s="13"/>
      <c r="W7" s="488"/>
    </row>
    <row r="8" spans="1:23" ht="24.75">
      <c r="A8" s="160">
        <v>3</v>
      </c>
      <c r="B8" s="391" t="e">
        <f>#REF!</f>
        <v>#REF!</v>
      </c>
      <c r="C8" s="498">
        <v>1</v>
      </c>
      <c r="D8" s="499">
        <v>1</v>
      </c>
      <c r="E8" s="198">
        <v>1</v>
      </c>
      <c r="F8" s="198">
        <v>1</v>
      </c>
      <c r="G8" s="198">
        <v>1</v>
      </c>
      <c r="H8" s="198">
        <v>1</v>
      </c>
      <c r="I8" s="198">
        <v>1</v>
      </c>
      <c r="J8" s="498">
        <v>1</v>
      </c>
      <c r="K8" s="499">
        <v>1</v>
      </c>
      <c r="L8" s="198">
        <v>1</v>
      </c>
      <c r="M8" s="198">
        <v>1</v>
      </c>
      <c r="N8" s="198">
        <v>1</v>
      </c>
      <c r="O8" s="504">
        <f aca="true" t="shared" si="0" ref="O8:O16">SUM(N8,M8,L8,I8,H8,G8,F8,E8)</f>
        <v>8</v>
      </c>
      <c r="P8" s="504">
        <f aca="true" t="shared" si="1" ref="P8:P16">SUM(K8,J8,D8,C8)</f>
        <v>4</v>
      </c>
      <c r="Q8" s="502">
        <f aca="true" t="shared" si="2" ref="Q8:Q16">O8*200+P8*420</f>
        <v>3280</v>
      </c>
      <c r="R8" s="13"/>
      <c r="S8" s="13"/>
      <c r="T8" s="13"/>
      <c r="W8" s="488"/>
    </row>
    <row r="9" spans="1:20" ht="24.75">
      <c r="A9" s="160">
        <v>4</v>
      </c>
      <c r="B9" s="13" t="e">
        <f>#REF!</f>
        <v>#REF!</v>
      </c>
      <c r="C9" s="498">
        <v>1</v>
      </c>
      <c r="D9" s="499">
        <v>1</v>
      </c>
      <c r="E9" s="198">
        <v>1</v>
      </c>
      <c r="F9" s="198">
        <v>1</v>
      </c>
      <c r="G9" s="198">
        <v>1</v>
      </c>
      <c r="H9" s="198">
        <v>1</v>
      </c>
      <c r="I9" s="198">
        <v>1</v>
      </c>
      <c r="J9" s="498">
        <v>1</v>
      </c>
      <c r="K9" s="499">
        <v>1</v>
      </c>
      <c r="L9" s="198">
        <v>1</v>
      </c>
      <c r="M9" s="198">
        <v>1</v>
      </c>
      <c r="N9" s="198">
        <v>1</v>
      </c>
      <c r="O9" s="504">
        <f t="shared" si="0"/>
        <v>8</v>
      </c>
      <c r="P9" s="504">
        <f t="shared" si="1"/>
        <v>4</v>
      </c>
      <c r="Q9" s="502">
        <f t="shared" si="2"/>
        <v>3280</v>
      </c>
      <c r="R9" s="13"/>
      <c r="S9" s="13"/>
      <c r="T9" s="13"/>
    </row>
    <row r="10" spans="1:20" ht="24.75">
      <c r="A10" s="160">
        <v>5</v>
      </c>
      <c r="B10" s="13" t="e">
        <f>#REF!</f>
        <v>#REF!</v>
      </c>
      <c r="C10" s="498">
        <v>1</v>
      </c>
      <c r="D10" s="499">
        <v>1</v>
      </c>
      <c r="E10" s="198">
        <v>1</v>
      </c>
      <c r="F10" s="198">
        <v>1</v>
      </c>
      <c r="G10" s="198">
        <v>1</v>
      </c>
      <c r="H10" s="198">
        <v>1</v>
      </c>
      <c r="I10" s="198">
        <v>1</v>
      </c>
      <c r="J10" s="498">
        <v>1</v>
      </c>
      <c r="K10" s="499">
        <v>1</v>
      </c>
      <c r="L10" s="198">
        <v>1</v>
      </c>
      <c r="M10" s="198">
        <v>1</v>
      </c>
      <c r="N10" s="198">
        <v>1</v>
      </c>
      <c r="O10" s="504">
        <f t="shared" si="0"/>
        <v>8</v>
      </c>
      <c r="P10" s="504">
        <f t="shared" si="1"/>
        <v>4</v>
      </c>
      <c r="Q10" s="502">
        <f t="shared" si="2"/>
        <v>3280</v>
      </c>
      <c r="R10" s="13"/>
      <c r="S10" s="13"/>
      <c r="T10" s="13"/>
    </row>
    <row r="11" spans="1:20" ht="24.75">
      <c r="A11" s="160">
        <v>6</v>
      </c>
      <c r="B11" s="13" t="e">
        <f>#REF!</f>
        <v>#REF!</v>
      </c>
      <c r="C11" s="498">
        <v>1</v>
      </c>
      <c r="D11" s="499">
        <v>1</v>
      </c>
      <c r="E11" s="198">
        <v>1</v>
      </c>
      <c r="F11" s="198">
        <v>1</v>
      </c>
      <c r="G11" s="198">
        <v>1</v>
      </c>
      <c r="H11" s="198">
        <v>1</v>
      </c>
      <c r="I11" s="198">
        <v>1</v>
      </c>
      <c r="J11" s="498">
        <v>1</v>
      </c>
      <c r="K11" s="499">
        <v>1</v>
      </c>
      <c r="L11" s="198">
        <v>1</v>
      </c>
      <c r="M11" s="198">
        <v>1</v>
      </c>
      <c r="N11" s="198">
        <v>1</v>
      </c>
      <c r="O11" s="504">
        <f t="shared" si="0"/>
        <v>8</v>
      </c>
      <c r="P11" s="504">
        <f t="shared" si="1"/>
        <v>4</v>
      </c>
      <c r="Q11" s="502">
        <f t="shared" si="2"/>
        <v>3280</v>
      </c>
      <c r="R11" s="13"/>
      <c r="S11" s="13"/>
      <c r="T11" s="13"/>
    </row>
    <row r="12" spans="1:20" ht="24.75">
      <c r="A12" s="160">
        <v>7</v>
      </c>
      <c r="B12" s="13" t="e">
        <f>#REF!</f>
        <v>#REF!</v>
      </c>
      <c r="C12" s="498">
        <v>1</v>
      </c>
      <c r="D12" s="499">
        <v>1</v>
      </c>
      <c r="E12" s="198">
        <v>1</v>
      </c>
      <c r="F12" s="198">
        <v>1</v>
      </c>
      <c r="G12" s="198">
        <v>1</v>
      </c>
      <c r="H12" s="198">
        <v>1</v>
      </c>
      <c r="I12" s="198">
        <v>1</v>
      </c>
      <c r="J12" s="498">
        <v>1</v>
      </c>
      <c r="K12" s="499">
        <v>1</v>
      </c>
      <c r="L12" s="198">
        <v>1</v>
      </c>
      <c r="M12" s="198">
        <v>1</v>
      </c>
      <c r="N12" s="198">
        <v>1</v>
      </c>
      <c r="O12" s="504">
        <f t="shared" si="0"/>
        <v>8</v>
      </c>
      <c r="P12" s="504">
        <f t="shared" si="1"/>
        <v>4</v>
      </c>
      <c r="Q12" s="502">
        <f t="shared" si="2"/>
        <v>3280</v>
      </c>
      <c r="R12" s="13"/>
      <c r="S12" s="13"/>
      <c r="T12" s="13"/>
    </row>
    <row r="13" spans="1:20" ht="24.75">
      <c r="A13" s="160">
        <v>8</v>
      </c>
      <c r="B13" s="13" t="e">
        <f>#REF!</f>
        <v>#REF!</v>
      </c>
      <c r="C13" s="498">
        <v>1</v>
      </c>
      <c r="D13" s="499">
        <v>1</v>
      </c>
      <c r="E13" s="198">
        <v>1</v>
      </c>
      <c r="F13" s="198">
        <v>1</v>
      </c>
      <c r="G13" s="198">
        <v>1</v>
      </c>
      <c r="H13" s="198">
        <v>1</v>
      </c>
      <c r="I13" s="198">
        <v>1</v>
      </c>
      <c r="J13" s="498">
        <v>1</v>
      </c>
      <c r="K13" s="499">
        <v>1</v>
      </c>
      <c r="L13" s="198">
        <v>1</v>
      </c>
      <c r="M13" s="198">
        <v>1</v>
      </c>
      <c r="N13" s="198">
        <v>1</v>
      </c>
      <c r="O13" s="504">
        <f t="shared" si="0"/>
        <v>8</v>
      </c>
      <c r="P13" s="504">
        <f t="shared" si="1"/>
        <v>4</v>
      </c>
      <c r="Q13" s="502">
        <f t="shared" si="2"/>
        <v>3280</v>
      </c>
      <c r="R13" s="13"/>
      <c r="S13" s="13"/>
      <c r="T13" s="13"/>
    </row>
    <row r="14" spans="1:20" ht="24.75">
      <c r="A14" s="160">
        <v>9</v>
      </c>
      <c r="B14" s="13" t="e">
        <f>#REF!</f>
        <v>#REF!</v>
      </c>
      <c r="C14" s="498">
        <v>1</v>
      </c>
      <c r="D14" s="499">
        <v>1</v>
      </c>
      <c r="E14" s="198">
        <v>1</v>
      </c>
      <c r="F14" s="198">
        <v>1</v>
      </c>
      <c r="G14" s="198">
        <v>1</v>
      </c>
      <c r="H14" s="198">
        <v>1</v>
      </c>
      <c r="I14" s="198">
        <v>1</v>
      </c>
      <c r="J14" s="498">
        <v>1</v>
      </c>
      <c r="K14" s="499">
        <v>1</v>
      </c>
      <c r="L14" s="198">
        <v>1</v>
      </c>
      <c r="M14" s="198">
        <v>1</v>
      </c>
      <c r="N14" s="198">
        <v>1</v>
      </c>
      <c r="O14" s="504">
        <f t="shared" si="0"/>
        <v>8</v>
      </c>
      <c r="P14" s="504">
        <f t="shared" si="1"/>
        <v>4</v>
      </c>
      <c r="Q14" s="502">
        <f t="shared" si="2"/>
        <v>3280</v>
      </c>
      <c r="R14" s="13"/>
      <c r="S14" s="13"/>
      <c r="T14" s="13"/>
    </row>
    <row r="15" spans="1:20" ht="24.75">
      <c r="A15" s="160">
        <v>10</v>
      </c>
      <c r="B15" s="13" t="e">
        <f>#REF!</f>
        <v>#REF!</v>
      </c>
      <c r="C15" s="498">
        <v>1</v>
      </c>
      <c r="D15" s="499">
        <v>1</v>
      </c>
      <c r="E15" s="198">
        <v>1</v>
      </c>
      <c r="F15" s="198">
        <v>1</v>
      </c>
      <c r="G15" s="198">
        <v>1</v>
      </c>
      <c r="H15" s="198">
        <v>1</v>
      </c>
      <c r="I15" s="198">
        <v>1</v>
      </c>
      <c r="J15" s="498">
        <v>1</v>
      </c>
      <c r="K15" s="499">
        <v>1</v>
      </c>
      <c r="L15" s="198">
        <v>1</v>
      </c>
      <c r="M15" s="198">
        <v>1</v>
      </c>
      <c r="N15" s="198">
        <v>1</v>
      </c>
      <c r="O15" s="504">
        <f t="shared" si="0"/>
        <v>8</v>
      </c>
      <c r="P15" s="504">
        <f t="shared" si="1"/>
        <v>4</v>
      </c>
      <c r="Q15" s="502">
        <f t="shared" si="2"/>
        <v>3280</v>
      </c>
      <c r="R15" s="13"/>
      <c r="S15" s="13"/>
      <c r="T15" s="13"/>
    </row>
    <row r="16" spans="1:20" ht="24.75">
      <c r="A16" s="160">
        <v>11</v>
      </c>
      <c r="B16" s="13" t="e">
        <f>#REF!</f>
        <v>#REF!</v>
      </c>
      <c r="C16" s="498">
        <v>1</v>
      </c>
      <c r="D16" s="499">
        <v>1</v>
      </c>
      <c r="E16" s="198">
        <v>1</v>
      </c>
      <c r="F16" s="198">
        <v>1</v>
      </c>
      <c r="G16" s="198">
        <v>1</v>
      </c>
      <c r="H16" s="198">
        <v>1</v>
      </c>
      <c r="I16" s="198">
        <v>1</v>
      </c>
      <c r="J16" s="498">
        <v>1</v>
      </c>
      <c r="K16" s="499">
        <v>1</v>
      </c>
      <c r="L16" s="198">
        <v>1</v>
      </c>
      <c r="M16" s="198">
        <v>1</v>
      </c>
      <c r="N16" s="198">
        <v>1</v>
      </c>
      <c r="O16" s="504">
        <f t="shared" si="0"/>
        <v>8</v>
      </c>
      <c r="P16" s="504">
        <f t="shared" si="1"/>
        <v>4</v>
      </c>
      <c r="Q16" s="502">
        <f t="shared" si="2"/>
        <v>3280</v>
      </c>
      <c r="R16" s="13"/>
      <c r="S16" s="13"/>
      <c r="T16" s="13"/>
    </row>
    <row r="17" spans="1:20" ht="23.25">
      <c r="A17" s="483"/>
      <c r="B17" s="483"/>
      <c r="C17" s="491"/>
      <c r="D17" s="492"/>
      <c r="E17" s="530"/>
      <c r="F17" s="530"/>
      <c r="G17" s="530"/>
      <c r="H17" s="530"/>
      <c r="I17" s="530"/>
      <c r="J17" s="508"/>
      <c r="K17" s="492"/>
      <c r="L17" s="530"/>
      <c r="M17" s="530"/>
      <c r="N17" s="530"/>
      <c r="O17" s="505"/>
      <c r="P17" s="505"/>
      <c r="Q17" s="483"/>
      <c r="R17" s="483"/>
      <c r="S17" s="483"/>
      <c r="T17" s="483"/>
    </row>
    <row r="18" spans="6:17" ht="28.5" customHeight="1">
      <c r="F18" s="531" t="s">
        <v>10</v>
      </c>
      <c r="H18" s="531"/>
      <c r="I18" s="531"/>
      <c r="J18" s="533"/>
      <c r="K18" s="534"/>
      <c r="L18" s="531"/>
      <c r="M18" s="531"/>
      <c r="N18" s="531"/>
      <c r="O18" s="506">
        <f>SUM(O6:O17)</f>
        <v>87</v>
      </c>
      <c r="P18" s="506">
        <f>SUM(P6:P17)</f>
        <v>44</v>
      </c>
      <c r="Q18" s="507">
        <f>SUM(Q6:Q17)</f>
        <v>35880</v>
      </c>
    </row>
    <row r="20" ht="23.25">
      <c r="B20" s="2" t="s">
        <v>304</v>
      </c>
    </row>
    <row r="21" ht="23.25">
      <c r="B21" s="2" t="s">
        <v>11</v>
      </c>
    </row>
    <row r="22" ht="23.25">
      <c r="A22" s="2" t="s">
        <v>12</v>
      </c>
    </row>
  </sheetData>
  <sheetProtection/>
  <mergeCells count="12">
    <mergeCell ref="A1:T1"/>
    <mergeCell ref="A2:T2"/>
    <mergeCell ref="A3:A5"/>
    <mergeCell ref="B3:B5"/>
    <mergeCell ref="C3:N3"/>
    <mergeCell ref="O3:P3"/>
    <mergeCell ref="Q3:Q5"/>
    <mergeCell ref="R3:R5"/>
    <mergeCell ref="S3:S5"/>
    <mergeCell ref="T3:T5"/>
    <mergeCell ref="O4:O5"/>
    <mergeCell ref="P4:P5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>
    <tabColor rgb="FFFFFF00"/>
  </sheetPr>
  <dimension ref="A1:N34"/>
  <sheetViews>
    <sheetView zoomScalePageLayoutView="0" workbookViewId="0" topLeftCell="A4">
      <selection activeCell="M14" sqref="M14"/>
    </sheetView>
  </sheetViews>
  <sheetFormatPr defaultColWidth="9.140625" defaultRowHeight="12.75"/>
  <cols>
    <col min="1" max="1" width="3.7109375" style="462" customWidth="1"/>
    <col min="2" max="2" width="22.8515625" style="463" customWidth="1"/>
    <col min="3" max="3" width="17.00390625" style="463" customWidth="1"/>
    <col min="4" max="4" width="16.421875" style="463" customWidth="1"/>
    <col min="5" max="5" width="12.421875" style="463" customWidth="1"/>
    <col min="6" max="6" width="9.421875" style="463" customWidth="1"/>
    <col min="7" max="7" width="12.421875" style="463" customWidth="1"/>
    <col min="8" max="8" width="7.8515625" style="463" customWidth="1"/>
    <col min="9" max="9" width="6.8515625" style="466" customWidth="1"/>
    <col min="10" max="10" width="15.8515625" style="467" customWidth="1"/>
    <col min="11" max="11" width="12.421875" style="466" bestFit="1" customWidth="1"/>
    <col min="12" max="16384" width="9.140625" style="466" customWidth="1"/>
  </cols>
  <sheetData>
    <row r="1" spans="1:10" s="26" customFormat="1" ht="27" customHeight="1">
      <c r="A1" s="695" t="s">
        <v>38</v>
      </c>
      <c r="B1" s="695"/>
      <c r="C1" s="695"/>
      <c r="D1" s="695"/>
      <c r="E1" s="695"/>
      <c r="F1" s="695"/>
      <c r="G1" s="695"/>
      <c r="H1" s="695"/>
      <c r="J1" s="443"/>
    </row>
    <row r="2" spans="1:10" s="26" customFormat="1" ht="28.5" customHeight="1">
      <c r="A2" s="695" t="s">
        <v>301</v>
      </c>
      <c r="B2" s="695"/>
      <c r="C2" s="695"/>
      <c r="D2" s="695"/>
      <c r="E2" s="695"/>
      <c r="F2" s="695"/>
      <c r="G2" s="695"/>
      <c r="H2" s="695"/>
      <c r="J2" s="443"/>
    </row>
    <row r="3" spans="1:10" s="26" customFormat="1" ht="25.5" customHeight="1" hidden="1">
      <c r="A3" s="695" t="s">
        <v>279</v>
      </c>
      <c r="B3" s="695"/>
      <c r="C3" s="695"/>
      <c r="D3" s="695"/>
      <c r="E3" s="695"/>
      <c r="F3" s="695"/>
      <c r="G3" s="695"/>
      <c r="H3" s="695"/>
      <c r="J3" s="443"/>
    </row>
    <row r="4" spans="1:10" s="26" customFormat="1" ht="25.5" customHeight="1">
      <c r="A4" s="695" t="s">
        <v>327</v>
      </c>
      <c r="B4" s="695"/>
      <c r="C4" s="695"/>
      <c r="D4" s="695"/>
      <c r="E4" s="695"/>
      <c r="F4" s="695"/>
      <c r="G4" s="695"/>
      <c r="H4" s="695"/>
      <c r="J4" s="443"/>
    </row>
    <row r="5" spans="1:10" s="26" customFormat="1" ht="27.75" customHeight="1" hidden="1">
      <c r="A5" s="695" t="s">
        <v>280</v>
      </c>
      <c r="B5" s="695"/>
      <c r="C5" s="695"/>
      <c r="D5" s="695"/>
      <c r="E5" s="695"/>
      <c r="F5" s="695"/>
      <c r="G5" s="695"/>
      <c r="H5" s="695"/>
      <c r="J5" s="443"/>
    </row>
    <row r="6" spans="1:10" s="26" customFormat="1" ht="27.75" customHeight="1" hidden="1">
      <c r="A6" s="695" t="s">
        <v>281</v>
      </c>
      <c r="B6" s="695"/>
      <c r="C6" s="695"/>
      <c r="D6" s="695"/>
      <c r="E6" s="695"/>
      <c r="F6" s="695"/>
      <c r="G6" s="695"/>
      <c r="H6" s="695"/>
      <c r="J6" s="443"/>
    </row>
    <row r="7" spans="1:10" s="26" customFormat="1" ht="27.75" customHeight="1" hidden="1">
      <c r="A7" s="695" t="s">
        <v>282</v>
      </c>
      <c r="B7" s="695"/>
      <c r="C7" s="695"/>
      <c r="D7" s="695"/>
      <c r="E7" s="695"/>
      <c r="F7" s="695"/>
      <c r="G7" s="695"/>
      <c r="H7" s="695"/>
      <c r="J7" s="443"/>
    </row>
    <row r="8" spans="1:10" s="26" customFormat="1" ht="27.75" customHeight="1">
      <c r="A8" s="25"/>
      <c r="B8" s="25"/>
      <c r="C8" s="28" t="s">
        <v>39</v>
      </c>
      <c r="D8" s="29"/>
      <c r="E8" s="25" t="s">
        <v>40</v>
      </c>
      <c r="F8" s="30"/>
      <c r="G8" s="444" t="s">
        <v>325</v>
      </c>
      <c r="H8" s="2" t="s">
        <v>326</v>
      </c>
      <c r="J8" s="443"/>
    </row>
    <row r="9" spans="1:10" s="26" customFormat="1" ht="27.75" customHeight="1" hidden="1">
      <c r="A9" s="25"/>
      <c r="B9" s="25"/>
      <c r="C9" s="28" t="s">
        <v>39</v>
      </c>
      <c r="D9" s="29">
        <v>3600002616</v>
      </c>
      <c r="E9" s="25" t="s">
        <v>40</v>
      </c>
      <c r="F9" s="30">
        <v>2196</v>
      </c>
      <c r="G9" s="444" t="s">
        <v>283</v>
      </c>
      <c r="H9" s="280" t="s">
        <v>284</v>
      </c>
      <c r="J9" s="443"/>
    </row>
    <row r="10" spans="1:8" s="284" customFormat="1" ht="48.75" customHeight="1">
      <c r="A10" s="441" t="s">
        <v>28</v>
      </c>
      <c r="B10" s="441" t="s">
        <v>42</v>
      </c>
      <c r="C10" s="441" t="s">
        <v>43</v>
      </c>
      <c r="D10" s="441" t="s">
        <v>44</v>
      </c>
      <c r="E10" s="441" t="s">
        <v>45</v>
      </c>
      <c r="F10" s="441" t="s">
        <v>46</v>
      </c>
      <c r="G10" s="441" t="s">
        <v>47</v>
      </c>
      <c r="H10" s="442" t="s">
        <v>48</v>
      </c>
    </row>
    <row r="11" spans="1:10" s="26" customFormat="1" ht="26.25">
      <c r="A11" s="353">
        <v>1</v>
      </c>
      <c r="B11" s="13">
        <f>แบบฟอร์มบัญชีลงเวลา!B13</f>
        <v>0</v>
      </c>
      <c r="C11" s="482" t="s">
        <v>71</v>
      </c>
      <c r="D11" s="479"/>
      <c r="E11" s="446">
        <f>หลักฐานการจ่าย!AB6</f>
        <v>2840</v>
      </c>
      <c r="F11" s="447"/>
      <c r="G11" s="445">
        <f>E11-F11</f>
        <v>2840</v>
      </c>
      <c r="H11" s="448"/>
      <c r="I11" s="449"/>
      <c r="J11" s="54" t="s">
        <v>293</v>
      </c>
    </row>
    <row r="12" spans="1:10" s="26" customFormat="1" ht="26.25">
      <c r="A12" s="353">
        <v>2</v>
      </c>
      <c r="B12" s="13">
        <f>แบบฟอร์มบัญชีลงเวลา!B14</f>
        <v>0</v>
      </c>
      <c r="C12" s="482" t="s">
        <v>335</v>
      </c>
      <c r="D12" s="54"/>
      <c r="E12" s="446">
        <f>หลักฐานการจ่าย!AB7</f>
        <v>2840</v>
      </c>
      <c r="F12" s="447"/>
      <c r="G12" s="445">
        <f>E12-F12</f>
        <v>2840</v>
      </c>
      <c r="H12" s="448"/>
      <c r="I12" s="449"/>
      <c r="J12" s="54" t="s">
        <v>74</v>
      </c>
    </row>
    <row r="13" spans="1:10" s="26" customFormat="1" ht="29.25">
      <c r="A13" s="353">
        <v>2</v>
      </c>
      <c r="B13" s="13">
        <f>แบบฟอร์มบัญชีลงเวลา!B15</f>
        <v>0</v>
      </c>
      <c r="C13" s="481" t="s">
        <v>88</v>
      </c>
      <c r="D13" s="54"/>
      <c r="E13" s="446">
        <f>หลักฐานการจ่าย!AB8</f>
        <v>2840</v>
      </c>
      <c r="F13" s="447"/>
      <c r="G13" s="445">
        <f>E13-F13</f>
        <v>2840</v>
      </c>
      <c r="H13" s="448"/>
      <c r="I13" s="449"/>
      <c r="J13" s="54" t="s">
        <v>75</v>
      </c>
    </row>
    <row r="14" spans="1:10" s="26" customFormat="1" ht="27" customHeight="1">
      <c r="A14" s="54">
        <v>3</v>
      </c>
      <c r="B14" s="13">
        <f>แบบฟอร์มบัญชีลงเวลา!B16</f>
        <v>0</v>
      </c>
      <c r="C14" s="481" t="s">
        <v>88</v>
      </c>
      <c r="D14" s="54"/>
      <c r="E14" s="446">
        <f>หลักฐานการจ่าย!AB9</f>
        <v>2840</v>
      </c>
      <c r="F14" s="450"/>
      <c r="G14" s="445">
        <f aca="true" t="shared" si="0" ref="G14:G21">E14-F14</f>
        <v>2840</v>
      </c>
      <c r="H14" s="451"/>
      <c r="I14" s="449"/>
      <c r="J14" s="54" t="s">
        <v>294</v>
      </c>
    </row>
    <row r="15" spans="1:10" s="26" customFormat="1" ht="27" customHeight="1">
      <c r="A15" s="54">
        <v>4</v>
      </c>
      <c r="B15" s="13">
        <f>แบบฟอร์มบัญชีลงเวลา!B17</f>
        <v>0</v>
      </c>
      <c r="C15" s="481" t="s">
        <v>88</v>
      </c>
      <c r="D15" s="54"/>
      <c r="E15" s="446">
        <f>หลักฐานการจ่าย!AB10</f>
        <v>2840</v>
      </c>
      <c r="F15" s="452"/>
      <c r="G15" s="445">
        <f t="shared" si="0"/>
        <v>2840</v>
      </c>
      <c r="H15" s="453"/>
      <c r="I15" s="449"/>
      <c r="J15" s="54">
        <v>5390022041</v>
      </c>
    </row>
    <row r="16" spans="1:10" s="26" customFormat="1" ht="27" customHeight="1">
      <c r="A16" s="54">
        <v>5</v>
      </c>
      <c r="B16" s="13" t="e">
        <f>+หลักฐานการจ่าย!B11</f>
        <v>#REF!</v>
      </c>
      <c r="C16" s="481" t="s">
        <v>88</v>
      </c>
      <c r="D16" s="54"/>
      <c r="E16" s="446">
        <f>หลักฐานการจ่าย!AB11</f>
        <v>2840</v>
      </c>
      <c r="F16" s="452"/>
      <c r="G16" s="445">
        <f t="shared" si="0"/>
        <v>2840</v>
      </c>
      <c r="H16" s="454"/>
      <c r="I16" s="449"/>
      <c r="J16" s="54" t="s">
        <v>72</v>
      </c>
    </row>
    <row r="17" spans="1:14" s="26" customFormat="1" ht="27" customHeight="1">
      <c r="A17" s="54"/>
      <c r="B17" s="476"/>
      <c r="C17" s="481"/>
      <c r="D17" s="163"/>
      <c r="E17" s="446"/>
      <c r="F17" s="452"/>
      <c r="G17" s="445">
        <f t="shared" si="0"/>
        <v>0</v>
      </c>
      <c r="H17" s="454"/>
      <c r="I17" s="449"/>
      <c r="N17" s="116"/>
    </row>
    <row r="18" spans="1:14" s="26" customFormat="1" ht="27" customHeight="1">
      <c r="A18" s="54"/>
      <c r="B18" s="13"/>
      <c r="C18" s="481"/>
      <c r="D18" s="54"/>
      <c r="E18" s="446"/>
      <c r="F18" s="452"/>
      <c r="G18" s="445">
        <f t="shared" si="0"/>
        <v>0</v>
      </c>
      <c r="H18" s="454"/>
      <c r="I18" s="449"/>
      <c r="N18" s="236"/>
    </row>
    <row r="19" spans="1:14" s="26" customFormat="1" ht="27" customHeight="1">
      <c r="A19" s="54"/>
      <c r="B19" s="13"/>
      <c r="C19" s="481"/>
      <c r="D19" s="54"/>
      <c r="E19" s="446"/>
      <c r="F19" s="452"/>
      <c r="G19" s="445">
        <f t="shared" si="0"/>
        <v>0</v>
      </c>
      <c r="H19" s="455"/>
      <c r="I19" s="449"/>
      <c r="N19" s="236"/>
    </row>
    <row r="20" spans="1:14" s="26" customFormat="1" ht="27" customHeight="1">
      <c r="A20" s="54"/>
      <c r="B20" s="13"/>
      <c r="C20" s="481"/>
      <c r="D20" s="477"/>
      <c r="E20" s="446"/>
      <c r="F20" s="452"/>
      <c r="G20" s="445">
        <f t="shared" si="0"/>
        <v>0</v>
      </c>
      <c r="H20" s="455"/>
      <c r="I20" s="449"/>
      <c r="N20" s="236"/>
    </row>
    <row r="21" spans="1:14" s="26" customFormat="1" ht="27" customHeight="1">
      <c r="A21" s="54"/>
      <c r="B21" s="13"/>
      <c r="C21" s="481"/>
      <c r="D21" s="54"/>
      <c r="E21" s="446"/>
      <c r="F21" s="452"/>
      <c r="G21" s="445">
        <f t="shared" si="0"/>
        <v>0</v>
      </c>
      <c r="H21" s="455"/>
      <c r="I21" s="449"/>
      <c r="N21" s="236"/>
    </row>
    <row r="22" spans="1:10" s="26" customFormat="1" ht="27" customHeight="1">
      <c r="A22" s="456"/>
      <c r="B22" s="456"/>
      <c r="C22" s="478"/>
      <c r="D22" s="480"/>
      <c r="E22" s="457"/>
      <c r="F22" s="64"/>
      <c r="G22" s="458"/>
      <c r="H22" s="459"/>
      <c r="J22" s="443"/>
    </row>
    <row r="23" spans="1:10" s="26" customFormat="1" ht="31.5" customHeight="1">
      <c r="A23" s="729" t="s">
        <v>27</v>
      </c>
      <c r="B23" s="730"/>
      <c r="C23" s="730"/>
      <c r="D23" s="731"/>
      <c r="E23" s="460">
        <f>SUM(E11:E22)</f>
        <v>17040</v>
      </c>
      <c r="F23" s="460">
        <f>SUM(F11:F22)</f>
        <v>0</v>
      </c>
      <c r="G23" s="460">
        <f>SUM(G11:G22)</f>
        <v>17040</v>
      </c>
      <c r="H23" s="461"/>
      <c r="J23" s="443"/>
    </row>
    <row r="24" spans="1:10" s="26" customFormat="1" ht="24" customHeight="1">
      <c r="A24" s="462"/>
      <c r="B24" s="463"/>
      <c r="C24" s="463"/>
      <c r="D24" s="463"/>
      <c r="E24" s="464"/>
      <c r="F24" s="464"/>
      <c r="G24" s="464"/>
      <c r="H24" s="463"/>
      <c r="J24" s="443"/>
    </row>
    <row r="25" spans="1:10" s="26" customFormat="1" ht="28.5" customHeight="1">
      <c r="A25" s="462"/>
      <c r="B25" s="465" t="s">
        <v>32</v>
      </c>
      <c r="C25" s="463" t="s">
        <v>62</v>
      </c>
      <c r="D25" s="463" t="s">
        <v>63</v>
      </c>
      <c r="E25" s="463" t="s">
        <v>64</v>
      </c>
      <c r="F25" s="463"/>
      <c r="G25" s="463"/>
      <c r="H25" s="463"/>
      <c r="J25" s="443"/>
    </row>
    <row r="26" spans="1:10" s="26" customFormat="1" ht="24" customHeight="1">
      <c r="A26" s="462"/>
      <c r="B26" s="463"/>
      <c r="C26" s="732" t="s">
        <v>302</v>
      </c>
      <c r="D26" s="732"/>
      <c r="E26" s="463"/>
      <c r="F26" s="463"/>
      <c r="G26" s="463"/>
      <c r="H26" s="463"/>
      <c r="J26" s="443"/>
    </row>
    <row r="27" spans="1:10" s="26" customFormat="1" ht="43.5" customHeight="1">
      <c r="A27" s="462"/>
      <c r="B27" s="465" t="s">
        <v>32</v>
      </c>
      <c r="C27" s="463" t="s">
        <v>66</v>
      </c>
      <c r="D27" s="463"/>
      <c r="E27" s="463" t="s">
        <v>67</v>
      </c>
      <c r="F27" s="463"/>
      <c r="G27" s="463"/>
      <c r="H27" s="463"/>
      <c r="J27" s="443"/>
    </row>
    <row r="28" spans="1:10" s="26" customFormat="1" ht="24" customHeight="1">
      <c r="A28" s="462"/>
      <c r="B28" s="463"/>
      <c r="C28" s="463" t="s">
        <v>68</v>
      </c>
      <c r="D28" s="463"/>
      <c r="E28" s="463"/>
      <c r="F28" s="463"/>
      <c r="G28" s="463"/>
      <c r="H28" s="463"/>
      <c r="J28" s="443"/>
    </row>
    <row r="29" spans="1:10" s="26" customFormat="1" ht="41.25" customHeight="1">
      <c r="A29" s="462"/>
      <c r="B29" s="465" t="s">
        <v>32</v>
      </c>
      <c r="C29" s="463" t="s">
        <v>66</v>
      </c>
      <c r="D29" s="463"/>
      <c r="E29" s="463" t="s">
        <v>285</v>
      </c>
      <c r="F29" s="463"/>
      <c r="G29" s="463"/>
      <c r="H29" s="463"/>
      <c r="J29" s="443"/>
    </row>
    <row r="30" spans="1:10" s="26" customFormat="1" ht="24" customHeight="1">
      <c r="A30" s="462"/>
      <c r="B30" s="463"/>
      <c r="C30" s="463" t="s">
        <v>68</v>
      </c>
      <c r="D30" s="463"/>
      <c r="E30" s="463"/>
      <c r="F30" s="463"/>
      <c r="G30" s="463"/>
      <c r="H30" s="463"/>
      <c r="J30" s="443"/>
    </row>
    <row r="31" spans="1:10" s="26" customFormat="1" ht="42" customHeight="1">
      <c r="A31" s="462"/>
      <c r="B31" s="465" t="s">
        <v>32</v>
      </c>
      <c r="C31" s="463" t="s">
        <v>66</v>
      </c>
      <c r="D31" s="463"/>
      <c r="E31" s="463" t="s">
        <v>70</v>
      </c>
      <c r="F31" s="463"/>
      <c r="G31" s="463"/>
      <c r="H31" s="463"/>
      <c r="J31" s="443"/>
    </row>
    <row r="32" spans="1:10" s="26" customFormat="1" ht="24" customHeight="1">
      <c r="A32" s="462"/>
      <c r="B32" s="463"/>
      <c r="C32" s="463" t="s">
        <v>68</v>
      </c>
      <c r="D32" s="463"/>
      <c r="E32" s="463"/>
      <c r="F32" s="463"/>
      <c r="G32" s="463"/>
      <c r="H32" s="463"/>
      <c r="J32" s="443"/>
    </row>
    <row r="33" spans="1:10" s="26" customFormat="1" ht="24" customHeight="1">
      <c r="A33" s="462"/>
      <c r="B33" s="463"/>
      <c r="C33" s="463"/>
      <c r="D33" s="463"/>
      <c r="E33" s="463"/>
      <c r="F33" s="463"/>
      <c r="G33" s="463"/>
      <c r="H33" s="463"/>
      <c r="J33" s="443"/>
    </row>
    <row r="34" spans="1:10" s="26" customFormat="1" ht="24" customHeight="1">
      <c r="A34" s="462"/>
      <c r="B34" s="463"/>
      <c r="C34" s="463"/>
      <c r="D34" s="463"/>
      <c r="E34" s="463"/>
      <c r="F34" s="463"/>
      <c r="G34" s="463"/>
      <c r="H34" s="463"/>
      <c r="J34" s="443"/>
    </row>
  </sheetData>
  <sheetProtection/>
  <mergeCells count="9">
    <mergeCell ref="A7:H7"/>
    <mergeCell ref="A23:D23"/>
    <mergeCell ref="C26:D26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>
    <tabColor rgb="FFFF0000"/>
  </sheetPr>
  <dimension ref="A1:H29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6.421875" style="2" customWidth="1"/>
    <col min="2" max="2" width="29.421875" style="2" customWidth="1"/>
    <col min="3" max="3" width="10.28125" style="2" customWidth="1"/>
    <col min="4" max="4" width="2.8515625" style="2" customWidth="1"/>
    <col min="5" max="5" width="7.00390625" style="2" customWidth="1"/>
    <col min="6" max="7" width="11.421875" style="2" customWidth="1"/>
    <col min="8" max="8" width="17.8515625" style="2" customWidth="1"/>
    <col min="9" max="16384" width="9.140625" style="2" customWidth="1"/>
  </cols>
  <sheetData>
    <row r="1" spans="1:8" ht="27" customHeight="1">
      <c r="A1" s="661" t="s">
        <v>33</v>
      </c>
      <c r="B1" s="661"/>
      <c r="C1" s="661"/>
      <c r="D1" s="661"/>
      <c r="E1" s="661"/>
      <c r="F1" s="661"/>
      <c r="G1" s="661"/>
      <c r="H1" s="661"/>
    </row>
    <row r="2" spans="1:8" ht="27" customHeight="1" hidden="1">
      <c r="A2" s="99"/>
      <c r="B2" s="99"/>
      <c r="C2" s="99" t="s">
        <v>87</v>
      </c>
      <c r="D2" s="99"/>
      <c r="E2" s="99"/>
      <c r="F2" s="99"/>
      <c r="G2" s="99"/>
      <c r="H2" s="99"/>
    </row>
    <row r="3" spans="1:8" ht="27" customHeight="1" hidden="1">
      <c r="A3" s="99"/>
      <c r="B3" s="99"/>
      <c r="C3" s="99" t="s">
        <v>82</v>
      </c>
      <c r="D3" s="99"/>
      <c r="E3" s="99"/>
      <c r="F3" s="99"/>
      <c r="G3" s="99"/>
      <c r="H3" s="99"/>
    </row>
    <row r="4" spans="1:8" ht="27" customHeight="1" hidden="1">
      <c r="A4" s="99"/>
      <c r="B4" s="99"/>
      <c r="C4" s="99" t="s">
        <v>81</v>
      </c>
      <c r="D4" s="99"/>
      <c r="E4" s="99"/>
      <c r="F4" s="99"/>
      <c r="G4" s="99"/>
      <c r="H4" s="99"/>
    </row>
    <row r="5" spans="1:8" ht="27" customHeight="1" hidden="1">
      <c r="A5" s="99"/>
      <c r="B5" s="99"/>
      <c r="C5" s="99" t="s">
        <v>83</v>
      </c>
      <c r="D5" s="99"/>
      <c r="E5" s="99"/>
      <c r="F5" s="99"/>
      <c r="G5" s="99"/>
      <c r="H5" s="99"/>
    </row>
    <row r="6" spans="1:8" ht="27" customHeight="1" hidden="1">
      <c r="A6" s="99"/>
      <c r="B6" s="99"/>
      <c r="C6" s="99" t="s">
        <v>84</v>
      </c>
      <c r="D6" s="99"/>
      <c r="E6" s="99"/>
      <c r="F6" s="99"/>
      <c r="G6" s="99"/>
      <c r="H6" s="99"/>
    </row>
    <row r="7" spans="1:8" ht="27" customHeight="1" hidden="1">
      <c r="A7" s="99"/>
      <c r="B7" s="99"/>
      <c r="C7" s="99" t="s">
        <v>85</v>
      </c>
      <c r="D7" s="99"/>
      <c r="E7" s="99"/>
      <c r="F7" s="99"/>
      <c r="G7" s="99"/>
      <c r="H7" s="99"/>
    </row>
    <row r="8" spans="1:8" ht="27" customHeight="1" hidden="1">
      <c r="A8" s="99"/>
      <c r="B8" s="99"/>
      <c r="C8" s="99" t="s">
        <v>86</v>
      </c>
      <c r="D8" s="99"/>
      <c r="E8" s="99"/>
      <c r="F8" s="99"/>
      <c r="G8" s="99"/>
      <c r="H8" s="99"/>
    </row>
    <row r="9" spans="1:8" s="3" customFormat="1" ht="27.75" customHeight="1">
      <c r="A9" s="103"/>
      <c r="B9" s="104"/>
      <c r="C9" s="99" t="s">
        <v>85</v>
      </c>
      <c r="D9" s="103" t="s">
        <v>28</v>
      </c>
      <c r="E9" s="99">
        <v>29</v>
      </c>
      <c r="F9" s="472" t="s">
        <v>310</v>
      </c>
      <c r="G9" s="115"/>
      <c r="H9" s="103"/>
    </row>
    <row r="10" spans="1:8" s="3" customFormat="1" ht="32.25" customHeight="1">
      <c r="A10" s="661" t="s">
        <v>34</v>
      </c>
      <c r="B10" s="661"/>
      <c r="C10" s="661"/>
      <c r="D10" s="661"/>
      <c r="E10" s="661"/>
      <c r="F10" s="661"/>
      <c r="G10" s="661"/>
      <c r="H10" s="661"/>
    </row>
    <row r="11" spans="1:8" s="20" customFormat="1" ht="35.25" customHeight="1">
      <c r="A11" s="159" t="s">
        <v>28</v>
      </c>
      <c r="B11" s="161" t="s">
        <v>2</v>
      </c>
      <c r="C11" s="662" t="s">
        <v>35</v>
      </c>
      <c r="D11" s="663"/>
      <c r="E11" s="664"/>
      <c r="F11" s="19" t="s">
        <v>30</v>
      </c>
      <c r="G11" s="19" t="s">
        <v>31</v>
      </c>
      <c r="H11" s="19" t="s">
        <v>9</v>
      </c>
    </row>
    <row r="12" spans="1:8" ht="32.25" customHeight="1" hidden="1">
      <c r="A12" s="15">
        <v>1</v>
      </c>
      <c r="B12" s="118"/>
      <c r="C12" s="105"/>
      <c r="D12" s="112"/>
      <c r="E12" s="108"/>
      <c r="F12" s="108"/>
      <c r="G12" s="12"/>
      <c r="H12" s="12"/>
    </row>
    <row r="13" spans="1:8" ht="32.25" customHeight="1">
      <c r="A13" s="98">
        <v>1</v>
      </c>
      <c r="B13" s="118" t="s">
        <v>290</v>
      </c>
      <c r="C13" s="346"/>
      <c r="D13" s="279"/>
      <c r="E13" s="109"/>
      <c r="F13" s="109"/>
      <c r="G13" s="77"/>
      <c r="H13" s="77"/>
    </row>
    <row r="14" spans="1:8" ht="32.25" customHeight="1">
      <c r="A14" s="98">
        <v>2</v>
      </c>
      <c r="B14" s="119" t="s">
        <v>100</v>
      </c>
      <c r="C14" s="128"/>
      <c r="D14" s="410"/>
      <c r="E14" s="110"/>
      <c r="F14" s="109"/>
      <c r="G14" s="77"/>
      <c r="H14" s="77"/>
    </row>
    <row r="15" spans="1:8" ht="32.25" customHeight="1">
      <c r="A15" s="98">
        <v>3</v>
      </c>
      <c r="B15" s="119" t="s">
        <v>17</v>
      </c>
      <c r="C15" s="128"/>
      <c r="D15" s="113"/>
      <c r="E15" s="110"/>
      <c r="F15" s="110"/>
      <c r="G15" s="13"/>
      <c r="H15" s="13"/>
    </row>
    <row r="16" spans="1:8" ht="32.25" customHeight="1">
      <c r="A16" s="98">
        <v>4</v>
      </c>
      <c r="B16" s="119" t="s">
        <v>16</v>
      </c>
      <c r="C16" s="128"/>
      <c r="D16" s="410"/>
      <c r="E16" s="110"/>
      <c r="F16" s="110"/>
      <c r="G16" s="13"/>
      <c r="H16" s="13"/>
    </row>
    <row r="17" spans="1:8" ht="32.25" customHeight="1">
      <c r="A17" s="98">
        <v>5</v>
      </c>
      <c r="B17" s="119" t="s">
        <v>19</v>
      </c>
      <c r="C17" s="128"/>
      <c r="D17" s="410"/>
      <c r="E17" s="110"/>
      <c r="F17" s="110"/>
      <c r="G17" s="13"/>
      <c r="H17" s="13"/>
    </row>
    <row r="18" spans="1:8" ht="32.25" customHeight="1">
      <c r="A18" s="98">
        <v>6</v>
      </c>
      <c r="B18" s="119" t="s">
        <v>287</v>
      </c>
      <c r="C18" s="128"/>
      <c r="D18" s="410"/>
      <c r="E18" s="110"/>
      <c r="F18" s="110"/>
      <c r="G18" s="13"/>
      <c r="H18" s="13"/>
    </row>
    <row r="19" spans="1:8" ht="32.25" customHeight="1">
      <c r="A19" s="98">
        <v>7</v>
      </c>
      <c r="B19" s="119" t="s">
        <v>20</v>
      </c>
      <c r="C19" s="128"/>
      <c r="D19" s="410"/>
      <c r="E19" s="110"/>
      <c r="F19" s="110"/>
      <c r="G19" s="13"/>
      <c r="H19" s="13"/>
    </row>
    <row r="20" spans="1:8" ht="32.25" customHeight="1">
      <c r="A20" s="98">
        <v>8</v>
      </c>
      <c r="B20" s="119" t="s">
        <v>289</v>
      </c>
      <c r="C20" s="128"/>
      <c r="D20" s="410"/>
      <c r="E20" s="110"/>
      <c r="F20" s="110"/>
      <c r="G20" s="13"/>
      <c r="H20" s="13"/>
    </row>
    <row r="21" spans="1:8" ht="32.25" customHeight="1">
      <c r="A21" s="98">
        <v>9</v>
      </c>
      <c r="B21" s="119" t="s">
        <v>18</v>
      </c>
      <c r="C21" s="128"/>
      <c r="D21" s="410"/>
      <c r="E21" s="110"/>
      <c r="F21" s="110"/>
      <c r="G21" s="13"/>
      <c r="H21" s="13"/>
    </row>
    <row r="22" spans="1:8" ht="32.25" customHeight="1">
      <c r="A22" s="98">
        <v>10</v>
      </c>
      <c r="B22" s="119" t="s">
        <v>107</v>
      </c>
      <c r="C22" s="128"/>
      <c r="D22" s="410"/>
      <c r="E22" s="110"/>
      <c r="F22" s="110"/>
      <c r="G22" s="13"/>
      <c r="H22" s="13"/>
    </row>
    <row r="23" spans="1:8" ht="32.25" customHeight="1">
      <c r="A23" s="98">
        <v>11</v>
      </c>
      <c r="B23" s="392" t="s">
        <v>303</v>
      </c>
      <c r="C23" s="473"/>
      <c r="D23" s="474"/>
      <c r="E23" s="344"/>
      <c r="F23" s="344"/>
      <c r="G23" s="321"/>
      <c r="H23" s="321"/>
    </row>
    <row r="24" spans="1:8" ht="32.25" customHeight="1">
      <c r="A24" s="98">
        <v>12</v>
      </c>
      <c r="B24" s="392" t="s">
        <v>297</v>
      </c>
      <c r="C24" s="473"/>
      <c r="D24" s="474"/>
      <c r="E24" s="344"/>
      <c r="F24" s="344"/>
      <c r="G24" s="321"/>
      <c r="H24" s="321"/>
    </row>
    <row r="25" spans="1:8" ht="32.25" customHeight="1">
      <c r="A25" s="98">
        <v>13</v>
      </c>
      <c r="B25" s="392" t="s">
        <v>295</v>
      </c>
      <c r="C25" s="473"/>
      <c r="D25" s="474"/>
      <c r="E25" s="344"/>
      <c r="F25" s="344"/>
      <c r="G25" s="321"/>
      <c r="H25" s="321"/>
    </row>
    <row r="26" spans="1:8" ht="32.25" customHeight="1">
      <c r="A26" s="17"/>
      <c r="B26" s="107"/>
      <c r="C26" s="107"/>
      <c r="D26" s="114"/>
      <c r="E26" s="111"/>
      <c r="F26" s="111"/>
      <c r="G26" s="14"/>
      <c r="H26" s="14"/>
    </row>
    <row r="29" ht="23.25">
      <c r="B29" s="21"/>
    </row>
  </sheetData>
  <sheetProtection/>
  <mergeCells count="3">
    <mergeCell ref="A1:H1"/>
    <mergeCell ref="A10:H10"/>
    <mergeCell ref="C11:E11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>
    <tabColor rgb="FFFF0000"/>
  </sheetPr>
  <dimension ref="A1:W23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5.7109375" style="2" customWidth="1"/>
    <col min="2" max="2" width="21.57421875" style="2" customWidth="1"/>
    <col min="3" max="3" width="4.140625" style="180" customWidth="1"/>
    <col min="4" max="6" width="4.140625" style="6" customWidth="1"/>
    <col min="7" max="8" width="4.140625" style="183" customWidth="1"/>
    <col min="9" max="9" width="4.140625" style="532" customWidth="1"/>
    <col min="10" max="10" width="4.140625" style="180" customWidth="1"/>
    <col min="11" max="13" width="4.140625" style="6" customWidth="1"/>
    <col min="14" max="14" width="4.140625" style="183" customWidth="1"/>
    <col min="15" max="16" width="9.28125" style="2" customWidth="1"/>
    <col min="17" max="17" width="10.28125" style="2" customWidth="1"/>
    <col min="18" max="18" width="10.7109375" style="2" customWidth="1"/>
    <col min="19" max="19" width="15.28125" style="2" customWidth="1"/>
    <col min="20" max="20" width="13.140625" style="2" customWidth="1"/>
    <col min="21" max="16384" width="9.140625" style="2" customWidth="1"/>
  </cols>
  <sheetData>
    <row r="1" spans="1:20" s="1" customFormat="1" ht="24.75" customHeight="1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</row>
    <row r="2" spans="1:20" s="1" customFormat="1" ht="24.75" customHeight="1">
      <c r="A2" s="653" t="s">
        <v>306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</row>
    <row r="3" spans="1:20" ht="28.5" customHeight="1">
      <c r="A3" s="654" t="s">
        <v>1</v>
      </c>
      <c r="B3" s="656" t="s">
        <v>2</v>
      </c>
      <c r="C3" s="742" t="s">
        <v>307</v>
      </c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689" t="s">
        <v>3</v>
      </c>
      <c r="P3" s="689"/>
      <c r="Q3" s="692" t="s">
        <v>6</v>
      </c>
      <c r="R3" s="654" t="s">
        <v>7</v>
      </c>
      <c r="S3" s="692" t="s">
        <v>8</v>
      </c>
      <c r="T3" s="654" t="s">
        <v>9</v>
      </c>
    </row>
    <row r="4" spans="1:20" ht="19.5" customHeight="1">
      <c r="A4" s="654"/>
      <c r="B4" s="656"/>
      <c r="C4" s="489" t="s">
        <v>29</v>
      </c>
      <c r="D4" s="550" t="s">
        <v>22</v>
      </c>
      <c r="E4" s="529" t="s">
        <v>126</v>
      </c>
      <c r="F4" s="529" t="s">
        <v>23</v>
      </c>
      <c r="G4" s="529" t="s">
        <v>24</v>
      </c>
      <c r="H4" s="529" t="s">
        <v>25</v>
      </c>
      <c r="I4" s="554" t="s">
        <v>21</v>
      </c>
      <c r="J4" s="559" t="s">
        <v>29</v>
      </c>
      <c r="K4" s="529" t="s">
        <v>22</v>
      </c>
      <c r="L4" s="529" t="s">
        <v>126</v>
      </c>
      <c r="M4" s="529" t="s">
        <v>23</v>
      </c>
      <c r="N4" s="529" t="s">
        <v>24</v>
      </c>
      <c r="O4" s="649" t="s">
        <v>4</v>
      </c>
      <c r="P4" s="649" t="s">
        <v>5</v>
      </c>
      <c r="Q4" s="692"/>
      <c r="R4" s="654"/>
      <c r="S4" s="692"/>
      <c r="T4" s="654"/>
    </row>
    <row r="5" spans="1:20" ht="24.75" customHeight="1">
      <c r="A5" s="655"/>
      <c r="B5" s="677"/>
      <c r="C5" s="538">
        <v>20</v>
      </c>
      <c r="D5" s="551">
        <v>21</v>
      </c>
      <c r="E5" s="535">
        <v>22</v>
      </c>
      <c r="F5" s="535">
        <v>23</v>
      </c>
      <c r="G5" s="535">
        <v>24</v>
      </c>
      <c r="H5" s="535">
        <v>25</v>
      </c>
      <c r="I5" s="555">
        <v>26</v>
      </c>
      <c r="J5" s="560">
        <v>27</v>
      </c>
      <c r="K5" s="535">
        <v>28</v>
      </c>
      <c r="L5" s="535">
        <v>29</v>
      </c>
      <c r="M5" s="535">
        <v>30</v>
      </c>
      <c r="N5" s="535">
        <v>31</v>
      </c>
      <c r="O5" s="650"/>
      <c r="P5" s="650"/>
      <c r="Q5" s="721"/>
      <c r="R5" s="680"/>
      <c r="S5" s="721"/>
      <c r="T5" s="680"/>
    </row>
    <row r="6" spans="1:20" ht="25.5" customHeight="1">
      <c r="A6" s="494">
        <v>1</v>
      </c>
      <c r="B6" s="12" t="str">
        <f>'บัญชีลงเวลา 20  - 31 สค- 60.'!B13</f>
        <v>นายกิตติชัย  เมืองมา</v>
      </c>
      <c r="C6" s="549">
        <v>1</v>
      </c>
      <c r="D6" s="552">
        <v>1</v>
      </c>
      <c r="E6" s="347">
        <v>1</v>
      </c>
      <c r="F6" s="347">
        <v>1</v>
      </c>
      <c r="G6" s="347">
        <v>1</v>
      </c>
      <c r="H6" s="347">
        <v>1</v>
      </c>
      <c r="I6" s="539" t="s">
        <v>78</v>
      </c>
      <c r="J6" s="539" t="s">
        <v>78</v>
      </c>
      <c r="K6" s="539" t="s">
        <v>78</v>
      </c>
      <c r="L6" s="539" t="s">
        <v>78</v>
      </c>
      <c r="M6" s="539" t="s">
        <v>78</v>
      </c>
      <c r="N6" s="539" t="s">
        <v>78</v>
      </c>
      <c r="O6" s="479">
        <f>SUM(N6,M6,L6,K6,H6,G6,F6,E6,D6)</f>
        <v>5</v>
      </c>
      <c r="P6" s="479">
        <f>SUM(J6,I6,C6)</f>
        <v>1</v>
      </c>
      <c r="Q6" s="545">
        <f>O6*200+P6*420</f>
        <v>1420</v>
      </c>
      <c r="R6" s="12"/>
      <c r="S6" s="12"/>
      <c r="T6" s="12"/>
    </row>
    <row r="7" spans="1:23" ht="25.5" customHeight="1">
      <c r="A7" s="160">
        <v>2</v>
      </c>
      <c r="B7" s="13" t="e">
        <f>#REF!</f>
        <v>#REF!</v>
      </c>
      <c r="C7" s="499">
        <v>1</v>
      </c>
      <c r="D7" s="206">
        <v>1</v>
      </c>
      <c r="E7" s="539" t="s">
        <v>135</v>
      </c>
      <c r="F7" s="539" t="s">
        <v>135</v>
      </c>
      <c r="G7" s="539" t="s">
        <v>135</v>
      </c>
      <c r="H7" s="539" t="s">
        <v>135</v>
      </c>
      <c r="I7" s="539" t="s">
        <v>135</v>
      </c>
      <c r="J7" s="539" t="s">
        <v>135</v>
      </c>
      <c r="K7" s="539" t="s">
        <v>135</v>
      </c>
      <c r="L7" s="539" t="s">
        <v>135</v>
      </c>
      <c r="M7" s="198">
        <v>1</v>
      </c>
      <c r="N7" s="201">
        <v>1</v>
      </c>
      <c r="O7" s="54">
        <f>SUM(N7,M7,L7,K7,H7,G7,F7,E7,D7)</f>
        <v>3</v>
      </c>
      <c r="P7" s="54">
        <f>SUM(J7,I7,C7)</f>
        <v>1</v>
      </c>
      <c r="Q7" s="546">
        <f>O7*200+P7*420</f>
        <v>1020</v>
      </c>
      <c r="R7" s="13"/>
      <c r="S7" s="13"/>
      <c r="T7" s="13"/>
      <c r="W7" s="488"/>
    </row>
    <row r="8" spans="1:23" ht="25.5" customHeight="1">
      <c r="A8" s="160">
        <v>3</v>
      </c>
      <c r="B8" s="13" t="e">
        <f>#REF!</f>
        <v>#REF!</v>
      </c>
      <c r="C8" s="499">
        <v>1</v>
      </c>
      <c r="D8" s="206">
        <v>1</v>
      </c>
      <c r="E8" s="198">
        <v>1</v>
      </c>
      <c r="F8" s="198">
        <v>1</v>
      </c>
      <c r="G8" s="201">
        <v>1</v>
      </c>
      <c r="H8" s="201">
        <v>1</v>
      </c>
      <c r="I8" s="557">
        <v>1</v>
      </c>
      <c r="J8" s="562">
        <v>1</v>
      </c>
      <c r="K8" s="198">
        <v>1</v>
      </c>
      <c r="L8" s="198">
        <v>1</v>
      </c>
      <c r="M8" s="198">
        <v>1</v>
      </c>
      <c r="N8" s="201">
        <v>1</v>
      </c>
      <c r="O8" s="54">
        <f>SUM(N8,M8,L8,K8,H8,G8,F8,E8,D8)</f>
        <v>9</v>
      </c>
      <c r="P8" s="54">
        <f>SUM(J8,I8,C8)</f>
        <v>3</v>
      </c>
      <c r="Q8" s="546">
        <f>O8*200+P8*420</f>
        <v>3060</v>
      </c>
      <c r="R8" s="13"/>
      <c r="S8" s="13"/>
      <c r="T8" s="13"/>
      <c r="W8" s="488"/>
    </row>
    <row r="9" spans="1:23" ht="25.5" customHeight="1">
      <c r="A9" s="160">
        <v>4</v>
      </c>
      <c r="B9" s="594" t="e">
        <f>#REF!</f>
        <v>#REF!</v>
      </c>
      <c r="C9" s="549">
        <v>1</v>
      </c>
      <c r="D9" s="552">
        <v>1</v>
      </c>
      <c r="E9" s="347">
        <v>1</v>
      </c>
      <c r="F9" s="347">
        <v>1</v>
      </c>
      <c r="G9" s="547">
        <v>1</v>
      </c>
      <c r="H9" s="547">
        <v>1</v>
      </c>
      <c r="I9" s="556">
        <v>1</v>
      </c>
      <c r="J9" s="561">
        <v>1</v>
      </c>
      <c r="K9" s="347">
        <v>1</v>
      </c>
      <c r="L9" s="347">
        <v>1</v>
      </c>
      <c r="M9" s="347">
        <v>1</v>
      </c>
      <c r="N9" s="547">
        <v>1</v>
      </c>
      <c r="O9" s="76">
        <f aca="true" t="shared" si="0" ref="O9:O18">SUM(N9,M9,L9,K9,H9,G9,F9,E9,D9)</f>
        <v>9</v>
      </c>
      <c r="P9" s="76">
        <f aca="true" t="shared" si="1" ref="P9:P18">SUM(J9,I9,C9)</f>
        <v>3</v>
      </c>
      <c r="Q9" s="548">
        <f aca="true" t="shared" si="2" ref="Q9:Q17">O9*200+P9*420</f>
        <v>3060</v>
      </c>
      <c r="R9" s="77"/>
      <c r="S9" s="77"/>
      <c r="T9" s="77"/>
      <c r="W9" s="488"/>
    </row>
    <row r="10" spans="1:20" ht="25.5" customHeight="1">
      <c r="A10" s="160">
        <v>5</v>
      </c>
      <c r="B10" s="13" t="e">
        <f>#REF!</f>
        <v>#REF!</v>
      </c>
      <c r="C10" s="539" t="s">
        <v>131</v>
      </c>
      <c r="D10" s="206">
        <v>1</v>
      </c>
      <c r="E10" s="198">
        <v>1</v>
      </c>
      <c r="F10" s="198">
        <v>1</v>
      </c>
      <c r="G10" s="201">
        <v>1</v>
      </c>
      <c r="H10" s="201">
        <v>1</v>
      </c>
      <c r="I10" s="557">
        <v>1</v>
      </c>
      <c r="J10" s="562">
        <v>1</v>
      </c>
      <c r="K10" s="198">
        <v>1</v>
      </c>
      <c r="L10" s="198">
        <v>1</v>
      </c>
      <c r="M10" s="198">
        <v>1</v>
      </c>
      <c r="N10" s="201">
        <v>1</v>
      </c>
      <c r="O10" s="54">
        <f t="shared" si="0"/>
        <v>9</v>
      </c>
      <c r="P10" s="54">
        <f t="shared" si="1"/>
        <v>2</v>
      </c>
      <c r="Q10" s="546">
        <f t="shared" si="2"/>
        <v>2640</v>
      </c>
      <c r="R10" s="13"/>
      <c r="S10" s="13"/>
      <c r="T10" s="13"/>
    </row>
    <row r="11" spans="1:20" ht="25.5" customHeight="1">
      <c r="A11" s="160">
        <v>6</v>
      </c>
      <c r="B11" s="13" t="e">
        <f>#REF!</f>
        <v>#REF!</v>
      </c>
      <c r="C11" s="499">
        <v>1</v>
      </c>
      <c r="D11" s="206">
        <v>1</v>
      </c>
      <c r="E11" s="198">
        <v>1</v>
      </c>
      <c r="F11" s="198">
        <v>1</v>
      </c>
      <c r="G11" s="201">
        <v>1</v>
      </c>
      <c r="H11" s="201">
        <v>1</v>
      </c>
      <c r="I11" s="557">
        <v>1</v>
      </c>
      <c r="J11" s="562">
        <v>1</v>
      </c>
      <c r="K11" s="198">
        <v>1</v>
      </c>
      <c r="L11" s="198">
        <v>1</v>
      </c>
      <c r="M11" s="198">
        <v>1</v>
      </c>
      <c r="N11" s="201">
        <v>1</v>
      </c>
      <c r="O11" s="54">
        <f t="shared" si="0"/>
        <v>9</v>
      </c>
      <c r="P11" s="54">
        <f t="shared" si="1"/>
        <v>3</v>
      </c>
      <c r="Q11" s="546">
        <f t="shared" si="2"/>
        <v>3060</v>
      </c>
      <c r="R11" s="13"/>
      <c r="S11" s="13"/>
      <c r="T11" s="13"/>
    </row>
    <row r="12" spans="1:20" ht="25.5" customHeight="1">
      <c r="A12" s="160">
        <v>7</v>
      </c>
      <c r="B12" s="13" t="e">
        <f>#REF!</f>
        <v>#REF!</v>
      </c>
      <c r="C12" s="499">
        <v>1</v>
      </c>
      <c r="D12" s="206">
        <v>1</v>
      </c>
      <c r="E12" s="198">
        <v>1</v>
      </c>
      <c r="F12" s="198">
        <v>1</v>
      </c>
      <c r="G12" s="201">
        <v>1</v>
      </c>
      <c r="H12" s="201">
        <v>1</v>
      </c>
      <c r="I12" s="557">
        <v>1</v>
      </c>
      <c r="J12" s="562">
        <v>1</v>
      </c>
      <c r="K12" s="198">
        <v>1</v>
      </c>
      <c r="L12" s="198">
        <v>1</v>
      </c>
      <c r="M12" s="198">
        <v>1</v>
      </c>
      <c r="N12" s="201">
        <v>1</v>
      </c>
      <c r="O12" s="54">
        <f t="shared" si="0"/>
        <v>9</v>
      </c>
      <c r="P12" s="54">
        <f t="shared" si="1"/>
        <v>3</v>
      </c>
      <c r="Q12" s="546">
        <f t="shared" si="2"/>
        <v>3060</v>
      </c>
      <c r="R12" s="13"/>
      <c r="S12" s="13"/>
      <c r="T12" s="13"/>
    </row>
    <row r="13" spans="1:20" ht="25.5" customHeight="1">
      <c r="A13" s="160">
        <v>8</v>
      </c>
      <c r="B13" s="13" t="e">
        <f>#REF!</f>
        <v>#REF!</v>
      </c>
      <c r="C13" s="499">
        <v>1</v>
      </c>
      <c r="D13" s="206">
        <v>1</v>
      </c>
      <c r="E13" s="198">
        <v>1</v>
      </c>
      <c r="F13" s="198">
        <v>1</v>
      </c>
      <c r="G13" s="201">
        <v>1</v>
      </c>
      <c r="H13" s="201">
        <v>1</v>
      </c>
      <c r="I13" s="557">
        <v>1</v>
      </c>
      <c r="J13" s="562">
        <v>1</v>
      </c>
      <c r="K13" s="198">
        <v>1</v>
      </c>
      <c r="L13" s="198">
        <v>1</v>
      </c>
      <c r="M13" s="198">
        <v>1</v>
      </c>
      <c r="N13" s="201">
        <v>1</v>
      </c>
      <c r="O13" s="54">
        <f t="shared" si="0"/>
        <v>9</v>
      </c>
      <c r="P13" s="54">
        <f t="shared" si="1"/>
        <v>3</v>
      </c>
      <c r="Q13" s="546">
        <f t="shared" si="2"/>
        <v>3060</v>
      </c>
      <c r="R13" s="13"/>
      <c r="S13" s="13"/>
      <c r="T13" s="13"/>
    </row>
    <row r="14" spans="1:20" ht="25.5" customHeight="1">
      <c r="A14" s="160">
        <v>9</v>
      </c>
      <c r="B14" s="13" t="e">
        <f>#REF!</f>
        <v>#REF!</v>
      </c>
      <c r="C14" s="499">
        <v>1</v>
      </c>
      <c r="D14" s="206">
        <v>1</v>
      </c>
      <c r="E14" s="198">
        <v>1</v>
      </c>
      <c r="F14" s="198">
        <v>1</v>
      </c>
      <c r="G14" s="201">
        <v>1</v>
      </c>
      <c r="H14" s="201">
        <v>1</v>
      </c>
      <c r="I14" s="539" t="s">
        <v>131</v>
      </c>
      <c r="J14" s="562">
        <v>1</v>
      </c>
      <c r="K14" s="198">
        <v>1</v>
      </c>
      <c r="L14" s="198">
        <v>1</v>
      </c>
      <c r="M14" s="198">
        <v>1</v>
      </c>
      <c r="N14" s="201">
        <v>1</v>
      </c>
      <c r="O14" s="54">
        <f t="shared" si="0"/>
        <v>9</v>
      </c>
      <c r="P14" s="54">
        <f t="shared" si="1"/>
        <v>2</v>
      </c>
      <c r="Q14" s="546">
        <f t="shared" si="2"/>
        <v>2640</v>
      </c>
      <c r="R14" s="13"/>
      <c r="S14" s="13"/>
      <c r="T14" s="13"/>
    </row>
    <row r="15" spans="1:20" ht="25.5" customHeight="1">
      <c r="A15" s="160">
        <v>10</v>
      </c>
      <c r="B15" s="13" t="e">
        <f>#REF!</f>
        <v>#REF!</v>
      </c>
      <c r="C15" s="499">
        <v>1</v>
      </c>
      <c r="D15" s="206">
        <v>1</v>
      </c>
      <c r="E15" s="198">
        <v>1</v>
      </c>
      <c r="F15" s="198">
        <v>1</v>
      </c>
      <c r="G15" s="201">
        <v>1</v>
      </c>
      <c r="H15" s="201">
        <v>1</v>
      </c>
      <c r="I15" s="557">
        <v>1</v>
      </c>
      <c r="J15" s="539" t="s">
        <v>131</v>
      </c>
      <c r="K15" s="198">
        <v>1</v>
      </c>
      <c r="L15" s="198">
        <v>1</v>
      </c>
      <c r="M15" s="198">
        <v>1</v>
      </c>
      <c r="N15" s="201">
        <v>1</v>
      </c>
      <c r="O15" s="54">
        <f t="shared" si="0"/>
        <v>9</v>
      </c>
      <c r="P15" s="54">
        <f t="shared" si="1"/>
        <v>2</v>
      </c>
      <c r="Q15" s="546">
        <f t="shared" si="2"/>
        <v>2640</v>
      </c>
      <c r="R15" s="13"/>
      <c r="S15" s="13"/>
      <c r="T15" s="13"/>
    </row>
    <row r="16" spans="1:20" ht="25.5" customHeight="1">
      <c r="A16" s="160">
        <v>11</v>
      </c>
      <c r="B16" s="13" t="e">
        <f>#REF!</f>
        <v>#REF!</v>
      </c>
      <c r="C16" s="499">
        <v>1</v>
      </c>
      <c r="D16" s="206">
        <v>1</v>
      </c>
      <c r="E16" s="198">
        <v>1</v>
      </c>
      <c r="F16" s="198">
        <v>1</v>
      </c>
      <c r="G16" s="201">
        <v>1</v>
      </c>
      <c r="H16" s="201">
        <v>1</v>
      </c>
      <c r="I16" s="557">
        <v>0</v>
      </c>
      <c r="J16" s="562">
        <v>1</v>
      </c>
      <c r="K16" s="198">
        <v>1</v>
      </c>
      <c r="L16" s="198">
        <v>1</v>
      </c>
      <c r="M16" s="198">
        <v>0</v>
      </c>
      <c r="N16" s="201">
        <v>1</v>
      </c>
      <c r="O16" s="54">
        <f t="shared" si="0"/>
        <v>8</v>
      </c>
      <c r="P16" s="54">
        <f t="shared" si="1"/>
        <v>2</v>
      </c>
      <c r="Q16" s="546">
        <f t="shared" si="2"/>
        <v>2440</v>
      </c>
      <c r="R16" s="13"/>
      <c r="S16" s="13"/>
      <c r="T16" s="13"/>
    </row>
    <row r="17" spans="1:20" ht="25.5" customHeight="1">
      <c r="A17" s="160">
        <v>12</v>
      </c>
      <c r="B17" s="13" t="e">
        <f>#REF!</f>
        <v>#REF!</v>
      </c>
      <c r="C17" s="499">
        <v>1</v>
      </c>
      <c r="D17" s="206">
        <v>1</v>
      </c>
      <c r="E17" s="198">
        <v>1</v>
      </c>
      <c r="F17" s="198">
        <v>1</v>
      </c>
      <c r="G17" s="201">
        <v>1</v>
      </c>
      <c r="H17" s="201">
        <v>1</v>
      </c>
      <c r="I17" s="557">
        <v>1</v>
      </c>
      <c r="J17" s="562">
        <v>1</v>
      </c>
      <c r="K17" s="198">
        <v>1</v>
      </c>
      <c r="L17" s="198">
        <v>1</v>
      </c>
      <c r="M17" s="198">
        <v>1</v>
      </c>
      <c r="N17" s="201">
        <v>1</v>
      </c>
      <c r="O17" s="54">
        <f t="shared" si="0"/>
        <v>9</v>
      </c>
      <c r="P17" s="54">
        <f t="shared" si="1"/>
        <v>3</v>
      </c>
      <c r="Q17" s="546">
        <f t="shared" si="2"/>
        <v>3060</v>
      </c>
      <c r="R17" s="13"/>
      <c r="S17" s="13"/>
      <c r="T17" s="13"/>
    </row>
    <row r="18" spans="1:20" ht="25.5" customHeight="1">
      <c r="A18" s="160">
        <v>13</v>
      </c>
      <c r="B18" s="13" t="str">
        <f>'บัญชีลงเวลา 20  - 31 สค- 60.'!B25</f>
        <v>นายสมาน  กันธิยะ</v>
      </c>
      <c r="C18" s="527" t="s">
        <v>78</v>
      </c>
      <c r="D18" s="206">
        <v>1</v>
      </c>
      <c r="E18" s="198">
        <v>1</v>
      </c>
      <c r="F18" s="198">
        <v>1</v>
      </c>
      <c r="G18" s="201">
        <v>1</v>
      </c>
      <c r="H18" s="201">
        <v>1</v>
      </c>
      <c r="I18" s="527" t="s">
        <v>78</v>
      </c>
      <c r="J18" s="527" t="s">
        <v>78</v>
      </c>
      <c r="K18" s="198">
        <v>1</v>
      </c>
      <c r="L18" s="539" t="s">
        <v>131</v>
      </c>
      <c r="M18" s="198">
        <v>1</v>
      </c>
      <c r="N18" s="201">
        <v>1</v>
      </c>
      <c r="O18" s="54">
        <f t="shared" si="0"/>
        <v>8</v>
      </c>
      <c r="P18" s="54">
        <f t="shared" si="1"/>
        <v>0</v>
      </c>
      <c r="Q18" s="546">
        <f>O18*200+P18*420</f>
        <v>1600</v>
      </c>
      <c r="R18" s="13"/>
      <c r="S18" s="13"/>
      <c r="T18" s="13"/>
    </row>
    <row r="19" spans="1:20" ht="12" customHeight="1">
      <c r="A19" s="483"/>
      <c r="B19" s="483"/>
      <c r="C19" s="492"/>
      <c r="D19" s="553"/>
      <c r="E19" s="530"/>
      <c r="F19" s="530"/>
      <c r="G19" s="542"/>
      <c r="H19" s="542"/>
      <c r="I19" s="558"/>
      <c r="J19" s="563"/>
      <c r="K19" s="530"/>
      <c r="L19" s="530"/>
      <c r="M19" s="530"/>
      <c r="N19" s="543"/>
      <c r="O19" s="505"/>
      <c r="P19" s="505"/>
      <c r="Q19" s="483"/>
      <c r="R19" s="483"/>
      <c r="S19" s="483"/>
      <c r="T19" s="483"/>
    </row>
    <row r="20" spans="10:17" ht="28.5" customHeight="1">
      <c r="J20" s="534"/>
      <c r="L20" s="531"/>
      <c r="M20" s="534" t="s">
        <v>10</v>
      </c>
      <c r="N20" s="544"/>
      <c r="O20" s="509">
        <f>SUM(O6:O19)</f>
        <v>105</v>
      </c>
      <c r="P20" s="509">
        <f>SUM(P6:P19)</f>
        <v>28</v>
      </c>
      <c r="Q20" s="595">
        <f>SUM(Q6:Q19)</f>
        <v>32760</v>
      </c>
    </row>
    <row r="21" spans="2:4" ht="23.25">
      <c r="B21" s="2" t="s">
        <v>309</v>
      </c>
      <c r="D21" s="183" t="str">
        <f>"("&amp;_xlfn.BAHTTEXT(Q20)&amp;")"</f>
        <v>(สามหมื่นสองพันเจ็ดร้อยหกสิบบาทถ้วน)</v>
      </c>
    </row>
    <row r="22" ht="23.25">
      <c r="B22" s="2" t="s">
        <v>11</v>
      </c>
    </row>
    <row r="23" spans="1:16" ht="23.25">
      <c r="A23" s="2" t="s">
        <v>12</v>
      </c>
      <c r="P23" s="2" t="s">
        <v>13</v>
      </c>
    </row>
  </sheetData>
  <sheetProtection/>
  <mergeCells count="12">
    <mergeCell ref="Q3:Q5"/>
    <mergeCell ref="R3:R5"/>
    <mergeCell ref="S3:S5"/>
    <mergeCell ref="T3:T5"/>
    <mergeCell ref="O4:O5"/>
    <mergeCell ref="P4:P5"/>
    <mergeCell ref="A1:T1"/>
    <mergeCell ref="A2:T2"/>
    <mergeCell ref="A3:A5"/>
    <mergeCell ref="B3:B5"/>
    <mergeCell ref="C3:N3"/>
    <mergeCell ref="O3:P3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3"/>
  <sheetViews>
    <sheetView zoomScalePageLayoutView="0" workbookViewId="0" topLeftCell="A1">
      <selection activeCell="A13" sqref="A13:B17"/>
    </sheetView>
  </sheetViews>
  <sheetFormatPr defaultColWidth="9.140625" defaultRowHeight="12.75"/>
  <cols>
    <col min="1" max="1" width="6.421875" style="2" customWidth="1"/>
    <col min="2" max="2" width="29.421875" style="2" customWidth="1"/>
    <col min="3" max="3" width="10.28125" style="2" customWidth="1"/>
    <col min="4" max="4" width="2.8515625" style="2" customWidth="1"/>
    <col min="5" max="5" width="7.00390625" style="2" customWidth="1"/>
    <col min="6" max="7" width="11.421875" style="2" customWidth="1"/>
    <col min="8" max="8" width="17.8515625" style="2" customWidth="1"/>
    <col min="9" max="16384" width="9.140625" style="2" customWidth="1"/>
  </cols>
  <sheetData>
    <row r="1" spans="1:8" ht="27" customHeight="1">
      <c r="A1" s="661" t="s">
        <v>33</v>
      </c>
      <c r="B1" s="661"/>
      <c r="C1" s="661"/>
      <c r="D1" s="661"/>
      <c r="E1" s="661"/>
      <c r="F1" s="661"/>
      <c r="G1" s="661"/>
      <c r="H1" s="661"/>
    </row>
    <row r="2" spans="1:8" ht="27" customHeight="1" hidden="1">
      <c r="A2" s="99"/>
      <c r="B2" s="99"/>
      <c r="C2" s="99" t="s">
        <v>87</v>
      </c>
      <c r="D2" s="99"/>
      <c r="E2" s="99"/>
      <c r="F2" s="99"/>
      <c r="G2" s="99"/>
      <c r="H2" s="99"/>
    </row>
    <row r="3" spans="1:8" ht="27" customHeight="1" hidden="1">
      <c r="A3" s="99"/>
      <c r="B3" s="99"/>
      <c r="C3" s="99" t="s">
        <v>82</v>
      </c>
      <c r="D3" s="99"/>
      <c r="E3" s="99"/>
      <c r="F3" s="99"/>
      <c r="G3" s="99"/>
      <c r="H3" s="99"/>
    </row>
    <row r="4" spans="1:8" ht="27" customHeight="1" hidden="1">
      <c r="A4" s="99"/>
      <c r="B4" s="99"/>
      <c r="C4" s="99" t="s">
        <v>81</v>
      </c>
      <c r="D4" s="99"/>
      <c r="E4" s="99"/>
      <c r="F4" s="99"/>
      <c r="G4" s="99"/>
      <c r="H4" s="99"/>
    </row>
    <row r="5" spans="1:8" ht="27" customHeight="1" hidden="1">
      <c r="A5" s="99"/>
      <c r="B5" s="99"/>
      <c r="C5" s="99" t="s">
        <v>83</v>
      </c>
      <c r="D5" s="99"/>
      <c r="E5" s="99"/>
      <c r="F5" s="99"/>
      <c r="G5" s="99"/>
      <c r="H5" s="99"/>
    </row>
    <row r="6" spans="1:8" ht="27" customHeight="1" hidden="1">
      <c r="A6" s="99"/>
      <c r="B6" s="99"/>
      <c r="C6" s="99" t="s">
        <v>84</v>
      </c>
      <c r="D6" s="99"/>
      <c r="E6" s="99"/>
      <c r="F6" s="99"/>
      <c r="G6" s="99"/>
      <c r="H6" s="99"/>
    </row>
    <row r="7" spans="1:8" ht="27" customHeight="1" hidden="1">
      <c r="A7" s="99"/>
      <c r="B7" s="99"/>
      <c r="C7" s="99" t="s">
        <v>85</v>
      </c>
      <c r="D7" s="99"/>
      <c r="E7" s="99"/>
      <c r="F7" s="99"/>
      <c r="G7" s="99"/>
      <c r="H7" s="99"/>
    </row>
    <row r="8" spans="1:8" ht="27" customHeight="1" hidden="1">
      <c r="A8" s="99"/>
      <c r="B8" s="99"/>
      <c r="C8" s="99" t="s">
        <v>86</v>
      </c>
      <c r="D8" s="99"/>
      <c r="E8" s="99"/>
      <c r="F8" s="99"/>
      <c r="G8" s="99"/>
      <c r="H8" s="99"/>
    </row>
    <row r="9" spans="1:8" s="3" customFormat="1" ht="27.75" customHeight="1">
      <c r="A9" s="103"/>
      <c r="B9" s="104" t="s">
        <v>80</v>
      </c>
      <c r="C9" s="99" t="s">
        <v>86</v>
      </c>
      <c r="D9" s="103" t="s">
        <v>28</v>
      </c>
      <c r="E9" s="99">
        <v>28</v>
      </c>
      <c r="F9" s="103" t="s">
        <v>112</v>
      </c>
      <c r="G9" s="115">
        <v>2556</v>
      </c>
      <c r="H9" s="103"/>
    </row>
    <row r="10" spans="1:8" s="3" customFormat="1" ht="32.25" customHeight="1">
      <c r="A10" s="661" t="s">
        <v>34</v>
      </c>
      <c r="B10" s="661"/>
      <c r="C10" s="661"/>
      <c r="D10" s="661"/>
      <c r="E10" s="661"/>
      <c r="F10" s="661"/>
      <c r="G10" s="661"/>
      <c r="H10" s="661"/>
    </row>
    <row r="11" spans="1:8" s="20" customFormat="1" ht="35.25" customHeight="1">
      <c r="A11" s="159" t="s">
        <v>28</v>
      </c>
      <c r="B11" s="19" t="s">
        <v>2</v>
      </c>
      <c r="C11" s="662" t="s">
        <v>35</v>
      </c>
      <c r="D11" s="663"/>
      <c r="E11" s="664"/>
      <c r="F11" s="19" t="s">
        <v>30</v>
      </c>
      <c r="G11" s="19" t="s">
        <v>31</v>
      </c>
      <c r="H11" s="19" t="s">
        <v>9</v>
      </c>
    </row>
    <row r="12" spans="1:8" ht="32.25" customHeight="1" hidden="1">
      <c r="A12" s="15">
        <v>1</v>
      </c>
      <c r="B12" s="118" t="e">
        <f>'เบิก 26 พค.-1 มิย.57'!#REF!</f>
        <v>#REF!</v>
      </c>
      <c r="C12" s="105"/>
      <c r="D12" s="112"/>
      <c r="E12" s="108"/>
      <c r="F12" s="108"/>
      <c r="G12" s="12"/>
      <c r="H12" s="12"/>
    </row>
    <row r="13" spans="1:8" ht="32.25" customHeight="1">
      <c r="A13" s="98">
        <v>1</v>
      </c>
      <c r="B13" s="119" t="s">
        <v>113</v>
      </c>
      <c r="C13" s="128"/>
      <c r="D13" s="113"/>
      <c r="E13" s="110"/>
      <c r="F13" s="109"/>
      <c r="G13" s="77"/>
      <c r="H13" s="77"/>
    </row>
    <row r="14" spans="1:8" ht="32.25" customHeight="1">
      <c r="A14" s="16">
        <v>2</v>
      </c>
      <c r="B14" s="119" t="s">
        <v>114</v>
      </c>
      <c r="C14" s="106"/>
      <c r="D14" s="113"/>
      <c r="E14" s="110"/>
      <c r="F14" s="110"/>
      <c r="G14" s="13"/>
      <c r="H14" s="13"/>
    </row>
    <row r="15" spans="1:8" ht="32.25" customHeight="1">
      <c r="A15" s="98">
        <v>3</v>
      </c>
      <c r="B15" s="119" t="s">
        <v>115</v>
      </c>
      <c r="C15" s="128"/>
      <c r="D15" s="113"/>
      <c r="E15" s="110"/>
      <c r="F15" s="110"/>
      <c r="G15" s="13"/>
      <c r="H15" s="13"/>
    </row>
    <row r="16" spans="1:8" ht="32.25" customHeight="1">
      <c r="A16" s="16">
        <v>4</v>
      </c>
      <c r="B16" s="119" t="s">
        <v>116</v>
      </c>
      <c r="C16" s="128"/>
      <c r="D16" s="113"/>
      <c r="E16" s="110"/>
      <c r="F16" s="110"/>
      <c r="G16" s="13"/>
      <c r="H16" s="13"/>
    </row>
    <row r="17" spans="1:8" ht="32.25" customHeight="1">
      <c r="A17" s="98">
        <v>5</v>
      </c>
      <c r="B17" s="119" t="s">
        <v>117</v>
      </c>
      <c r="C17" s="106"/>
      <c r="D17" s="113"/>
      <c r="E17" s="110"/>
      <c r="F17" s="110"/>
      <c r="G17" s="13"/>
      <c r="H17" s="13"/>
    </row>
    <row r="18" spans="1:8" ht="32.25" customHeight="1">
      <c r="A18" s="16">
        <v>6</v>
      </c>
      <c r="B18" s="119"/>
      <c r="C18" s="128"/>
      <c r="D18" s="113"/>
      <c r="E18" s="110"/>
      <c r="F18" s="110"/>
      <c r="G18" s="13"/>
      <c r="H18" s="13"/>
    </row>
    <row r="19" spans="1:8" ht="32.25" customHeight="1">
      <c r="A19" s="98">
        <v>7</v>
      </c>
      <c r="B19" s="119"/>
      <c r="C19" s="128"/>
      <c r="D19" s="113"/>
      <c r="E19" s="110"/>
      <c r="F19" s="110"/>
      <c r="G19" s="13"/>
      <c r="H19" s="13"/>
    </row>
    <row r="20" spans="1:8" ht="32.25" customHeight="1">
      <c r="A20" s="17"/>
      <c r="B20" s="107"/>
      <c r="C20" s="107"/>
      <c r="D20" s="114"/>
      <c r="E20" s="111"/>
      <c r="F20" s="111"/>
      <c r="G20" s="14"/>
      <c r="H20" s="14"/>
    </row>
    <row r="23" ht="23.25">
      <c r="B23" s="21"/>
    </row>
  </sheetData>
  <sheetProtection/>
  <mergeCells count="3">
    <mergeCell ref="A1:H1"/>
    <mergeCell ref="A10:H10"/>
    <mergeCell ref="C11:E1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>
    <tabColor rgb="FFFF0000"/>
  </sheetPr>
  <dimension ref="A1:N36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.7109375" style="462" customWidth="1"/>
    <col min="2" max="2" width="22.8515625" style="463" customWidth="1"/>
    <col min="3" max="3" width="15.8515625" style="463" customWidth="1"/>
    <col min="4" max="4" width="15.7109375" style="463" customWidth="1"/>
    <col min="5" max="5" width="12.421875" style="463" customWidth="1"/>
    <col min="6" max="6" width="9.421875" style="463" customWidth="1"/>
    <col min="7" max="7" width="12.421875" style="463" customWidth="1"/>
    <col min="8" max="8" width="7.8515625" style="463" customWidth="1"/>
    <col min="9" max="9" width="9.140625" style="466" customWidth="1"/>
    <col min="10" max="10" width="9.140625" style="467" customWidth="1"/>
    <col min="11" max="11" width="12.421875" style="466" bestFit="1" customWidth="1"/>
    <col min="12" max="16384" width="9.140625" style="466" customWidth="1"/>
  </cols>
  <sheetData>
    <row r="1" spans="1:10" s="26" customFormat="1" ht="23.25" customHeight="1">
      <c r="A1" s="695" t="s">
        <v>38</v>
      </c>
      <c r="B1" s="695"/>
      <c r="C1" s="695"/>
      <c r="D1" s="695"/>
      <c r="E1" s="695"/>
      <c r="F1" s="695"/>
      <c r="G1" s="695"/>
      <c r="H1" s="695"/>
      <c r="J1" s="443"/>
    </row>
    <row r="2" spans="1:10" s="26" customFormat="1" ht="25.5" customHeight="1">
      <c r="A2" s="695" t="s">
        <v>301</v>
      </c>
      <c r="B2" s="695"/>
      <c r="C2" s="695"/>
      <c r="D2" s="695"/>
      <c r="E2" s="695"/>
      <c r="F2" s="695"/>
      <c r="G2" s="695"/>
      <c r="H2" s="695"/>
      <c r="J2" s="443"/>
    </row>
    <row r="3" spans="1:10" s="26" customFormat="1" ht="25.5" customHeight="1" hidden="1">
      <c r="A3" s="695" t="s">
        <v>279</v>
      </c>
      <c r="B3" s="695"/>
      <c r="C3" s="695"/>
      <c r="D3" s="695"/>
      <c r="E3" s="695"/>
      <c r="F3" s="695"/>
      <c r="G3" s="695"/>
      <c r="H3" s="695"/>
      <c r="J3" s="443"/>
    </row>
    <row r="4" spans="1:10" s="26" customFormat="1" ht="23.25" customHeight="1">
      <c r="A4" s="695" t="s">
        <v>300</v>
      </c>
      <c r="B4" s="695"/>
      <c r="C4" s="695"/>
      <c r="D4" s="695"/>
      <c r="E4" s="695"/>
      <c r="F4" s="695"/>
      <c r="G4" s="695"/>
      <c r="H4" s="695"/>
      <c r="J4" s="443"/>
    </row>
    <row r="5" spans="1:10" s="26" customFormat="1" ht="27.75" customHeight="1" hidden="1">
      <c r="A5" s="695" t="s">
        <v>280</v>
      </c>
      <c r="B5" s="695"/>
      <c r="C5" s="695"/>
      <c r="D5" s="695"/>
      <c r="E5" s="695"/>
      <c r="F5" s="695"/>
      <c r="G5" s="695"/>
      <c r="H5" s="695"/>
      <c r="J5" s="443"/>
    </row>
    <row r="6" spans="1:10" s="26" customFormat="1" ht="27.75" customHeight="1" hidden="1">
      <c r="A6" s="695" t="s">
        <v>281</v>
      </c>
      <c r="B6" s="695"/>
      <c r="C6" s="695"/>
      <c r="D6" s="695"/>
      <c r="E6" s="695"/>
      <c r="F6" s="695"/>
      <c r="G6" s="695"/>
      <c r="H6" s="695"/>
      <c r="J6" s="443"/>
    </row>
    <row r="7" spans="1:10" s="26" customFormat="1" ht="27.75" customHeight="1" hidden="1">
      <c r="A7" s="695" t="s">
        <v>282</v>
      </c>
      <c r="B7" s="695"/>
      <c r="C7" s="695"/>
      <c r="D7" s="695"/>
      <c r="E7" s="695"/>
      <c r="F7" s="695"/>
      <c r="G7" s="695"/>
      <c r="H7" s="695"/>
      <c r="J7" s="443"/>
    </row>
    <row r="8" spans="1:10" s="26" customFormat="1" ht="26.25" customHeight="1">
      <c r="A8" s="25"/>
      <c r="B8" s="25"/>
      <c r="C8" s="28" t="s">
        <v>39</v>
      </c>
      <c r="D8" s="29"/>
      <c r="E8" s="25" t="s">
        <v>40</v>
      </c>
      <c r="F8" s="30"/>
      <c r="G8" s="444" t="s">
        <v>298</v>
      </c>
      <c r="H8" s="2" t="s">
        <v>299</v>
      </c>
      <c r="J8" s="443"/>
    </row>
    <row r="9" spans="1:10" s="26" customFormat="1" ht="27.75" customHeight="1" hidden="1">
      <c r="A9" s="25"/>
      <c r="B9" s="25"/>
      <c r="C9" s="28" t="s">
        <v>39</v>
      </c>
      <c r="D9" s="29">
        <v>3600002616</v>
      </c>
      <c r="E9" s="25" t="s">
        <v>40</v>
      </c>
      <c r="F9" s="30">
        <v>2196</v>
      </c>
      <c r="G9" s="444" t="s">
        <v>283</v>
      </c>
      <c r="H9" s="280" t="s">
        <v>284</v>
      </c>
      <c r="J9" s="443"/>
    </row>
    <row r="10" spans="1:8" s="284" customFormat="1" ht="45" customHeight="1">
      <c r="A10" s="541" t="s">
        <v>28</v>
      </c>
      <c r="B10" s="541" t="s">
        <v>42</v>
      </c>
      <c r="C10" s="541" t="s">
        <v>43</v>
      </c>
      <c r="D10" s="441" t="s">
        <v>44</v>
      </c>
      <c r="E10" s="541" t="s">
        <v>45</v>
      </c>
      <c r="F10" s="541" t="s">
        <v>46</v>
      </c>
      <c r="G10" s="541" t="s">
        <v>47</v>
      </c>
      <c r="H10" s="540" t="s">
        <v>48</v>
      </c>
    </row>
    <row r="11" spans="1:8" s="284" customFormat="1" ht="27.75" customHeight="1">
      <c r="A11" s="194">
        <v>1</v>
      </c>
      <c r="B11" s="566" t="str">
        <f>'หลักฐานการจ่าย20 - 31 สค60'!B6</f>
        <v>นายกิตติชัย  เมืองมา</v>
      </c>
      <c r="C11" s="567" t="s">
        <v>71</v>
      </c>
      <c r="D11" s="76" t="s">
        <v>291</v>
      </c>
      <c r="E11" s="568">
        <f>'หลักฐานการจ่าย20 - 31 สค60'!Q6</f>
        <v>1420</v>
      </c>
      <c r="F11" s="194"/>
      <c r="G11" s="577">
        <f>E11-F11</f>
        <v>1420</v>
      </c>
      <c r="H11" s="195"/>
    </row>
    <row r="12" spans="1:9" s="26" customFormat="1" ht="26.25">
      <c r="A12" s="203">
        <v>2</v>
      </c>
      <c r="B12" s="13">
        <f>แบบฟอร์มบัญชีลงเวลา!B13</f>
        <v>0</v>
      </c>
      <c r="C12" s="569" t="s">
        <v>308</v>
      </c>
      <c r="D12" s="54" t="s">
        <v>108</v>
      </c>
      <c r="E12" s="446">
        <f>'หลักฐานการจ่าย20 - 31 สค60'!Q7</f>
        <v>1020</v>
      </c>
      <c r="F12" s="447"/>
      <c r="G12" s="445">
        <f>E12-F12</f>
        <v>1020</v>
      </c>
      <c r="H12" s="448"/>
      <c r="I12" s="449"/>
    </row>
    <row r="13" spans="1:9" s="26" customFormat="1" ht="29.25">
      <c r="A13" s="203">
        <v>3</v>
      </c>
      <c r="B13" s="13">
        <f>แบบฟอร์มบัญชีลงเวลา!B14</f>
        <v>0</v>
      </c>
      <c r="C13" s="570" t="s">
        <v>88</v>
      </c>
      <c r="D13" s="54" t="s">
        <v>74</v>
      </c>
      <c r="E13" s="446">
        <f>'หลักฐานการจ่าย20 - 31 สค60'!Q8</f>
        <v>3060</v>
      </c>
      <c r="F13" s="447"/>
      <c r="G13" s="445">
        <f>E13-F13</f>
        <v>3060</v>
      </c>
      <c r="H13" s="448"/>
      <c r="I13" s="449"/>
    </row>
    <row r="14" spans="1:9" s="26" customFormat="1" ht="29.25">
      <c r="A14" s="203">
        <v>4</v>
      </c>
      <c r="B14" s="13">
        <f>แบบฟอร์มบัญชีลงเวลา!B15</f>
        <v>0</v>
      </c>
      <c r="C14" s="570" t="s">
        <v>88</v>
      </c>
      <c r="D14" s="54" t="s">
        <v>72</v>
      </c>
      <c r="E14" s="446">
        <f>'หลักฐานการจ่าย20 - 31 สค60'!Q9</f>
        <v>3060</v>
      </c>
      <c r="F14" s="447"/>
      <c r="G14" s="445">
        <f>E14-F14</f>
        <v>3060</v>
      </c>
      <c r="H14" s="448"/>
      <c r="I14" s="449"/>
    </row>
    <row r="15" spans="1:9" s="26" customFormat="1" ht="27" customHeight="1">
      <c r="A15" s="203">
        <v>5</v>
      </c>
      <c r="B15" s="13">
        <f>แบบฟอร์มบัญชีลงเวลา!B16</f>
        <v>0</v>
      </c>
      <c r="C15" s="570" t="s">
        <v>88</v>
      </c>
      <c r="D15" s="54" t="s">
        <v>75</v>
      </c>
      <c r="E15" s="446">
        <f>'หลักฐานการจ่าย20 - 31 สค60'!Q10</f>
        <v>2640</v>
      </c>
      <c r="F15" s="450"/>
      <c r="G15" s="445">
        <f aca="true" t="shared" si="0" ref="G15:G23">E15-F15</f>
        <v>2640</v>
      </c>
      <c r="H15" s="451"/>
      <c r="I15" s="449"/>
    </row>
    <row r="16" spans="1:9" s="26" customFormat="1" ht="27" customHeight="1">
      <c r="A16" s="203">
        <v>6</v>
      </c>
      <c r="B16" s="13">
        <f>แบบฟอร์มบัญชีลงเวลา!B17</f>
        <v>0</v>
      </c>
      <c r="C16" s="570" t="s">
        <v>88</v>
      </c>
      <c r="D16" s="54" t="s">
        <v>294</v>
      </c>
      <c r="E16" s="446">
        <f>'หลักฐานการจ่าย20 - 31 สค60'!Q11</f>
        <v>3060</v>
      </c>
      <c r="F16" s="452"/>
      <c r="G16" s="445">
        <f t="shared" si="0"/>
        <v>3060</v>
      </c>
      <c r="H16" s="453"/>
      <c r="I16" s="449"/>
    </row>
    <row r="17" spans="1:9" s="26" customFormat="1" ht="27" customHeight="1">
      <c r="A17" s="203">
        <v>7</v>
      </c>
      <c r="B17" s="13">
        <f>แบบฟอร์มบัญชีลงเวลา!B18</f>
        <v>0</v>
      </c>
      <c r="C17" s="570" t="s">
        <v>88</v>
      </c>
      <c r="D17" s="54" t="s">
        <v>73</v>
      </c>
      <c r="E17" s="446">
        <f>'หลักฐานการจ่าย20 - 31 สค60'!Q12</f>
        <v>3060</v>
      </c>
      <c r="F17" s="452"/>
      <c r="G17" s="445">
        <f t="shared" si="0"/>
        <v>3060</v>
      </c>
      <c r="H17" s="454"/>
      <c r="I17" s="449"/>
    </row>
    <row r="18" spans="1:14" s="26" customFormat="1" ht="27" customHeight="1">
      <c r="A18" s="203">
        <v>8</v>
      </c>
      <c r="B18" s="476" t="s">
        <v>289</v>
      </c>
      <c r="C18" s="570" t="s">
        <v>88</v>
      </c>
      <c r="D18" s="54">
        <v>5390022041</v>
      </c>
      <c r="E18" s="446">
        <f>'หลักฐานการจ่าย20 - 31 สค60'!Q13</f>
        <v>3060</v>
      </c>
      <c r="F18" s="452"/>
      <c r="G18" s="445">
        <f t="shared" si="0"/>
        <v>3060</v>
      </c>
      <c r="H18" s="454"/>
      <c r="I18" s="449"/>
      <c r="N18" s="116"/>
    </row>
    <row r="19" spans="1:14" s="26" customFormat="1" ht="27" customHeight="1">
      <c r="A19" s="203">
        <v>9</v>
      </c>
      <c r="B19" s="13">
        <f>แบบฟอร์มบัญชีลงเวลา!B19</f>
        <v>0</v>
      </c>
      <c r="C19" s="570" t="s">
        <v>88</v>
      </c>
      <c r="D19" s="54" t="s">
        <v>76</v>
      </c>
      <c r="E19" s="446">
        <f>'หลักฐานการจ่าย20 - 31 สค60'!Q14</f>
        <v>2640</v>
      </c>
      <c r="F19" s="452"/>
      <c r="G19" s="445">
        <f t="shared" si="0"/>
        <v>2640</v>
      </c>
      <c r="H19" s="454"/>
      <c r="I19" s="449"/>
      <c r="N19" s="236"/>
    </row>
    <row r="20" spans="1:14" s="26" customFormat="1" ht="27" customHeight="1">
      <c r="A20" s="203">
        <v>10</v>
      </c>
      <c r="B20" s="13">
        <f>แบบฟอร์มบัญชีลงเวลา!B20</f>
        <v>0</v>
      </c>
      <c r="C20" s="570" t="s">
        <v>88</v>
      </c>
      <c r="D20" s="54" t="s">
        <v>109</v>
      </c>
      <c r="E20" s="446">
        <f>'หลักฐานการจ่าย20 - 31 สค60'!Q15</f>
        <v>2640</v>
      </c>
      <c r="F20" s="452"/>
      <c r="G20" s="445">
        <f t="shared" si="0"/>
        <v>2640</v>
      </c>
      <c r="H20" s="455"/>
      <c r="I20" s="449"/>
      <c r="N20" s="236"/>
    </row>
    <row r="21" spans="1:14" s="26" customFormat="1" ht="27" customHeight="1">
      <c r="A21" s="203">
        <v>11</v>
      </c>
      <c r="B21" s="13">
        <f>แบบฟอร์มบัญชีลงเวลา!B21</f>
        <v>0</v>
      </c>
      <c r="C21" s="570" t="s">
        <v>88</v>
      </c>
      <c r="D21" s="477" t="s">
        <v>286</v>
      </c>
      <c r="E21" s="446">
        <f>'หลักฐานการจ่าย20 - 31 สค60'!Q16</f>
        <v>2440</v>
      </c>
      <c r="F21" s="452"/>
      <c r="G21" s="445">
        <f t="shared" si="0"/>
        <v>2440</v>
      </c>
      <c r="H21" s="455"/>
      <c r="I21" s="449"/>
      <c r="N21" s="236"/>
    </row>
    <row r="22" spans="1:14" s="26" customFormat="1" ht="27" customHeight="1">
      <c r="A22" s="203">
        <v>12</v>
      </c>
      <c r="B22" s="13">
        <f>แบบฟอร์มบัญชีลงเวลา!B22</f>
        <v>0</v>
      </c>
      <c r="C22" s="570" t="s">
        <v>88</v>
      </c>
      <c r="D22" s="54" t="s">
        <v>268</v>
      </c>
      <c r="E22" s="446">
        <f>'หลักฐานการจ่าย20 - 31 สค60'!Q17</f>
        <v>3060</v>
      </c>
      <c r="F22" s="452"/>
      <c r="G22" s="445">
        <f t="shared" si="0"/>
        <v>3060</v>
      </c>
      <c r="H22" s="455"/>
      <c r="I22" s="449"/>
      <c r="N22" s="236"/>
    </row>
    <row r="23" spans="1:14" s="26" customFormat="1" ht="27" customHeight="1">
      <c r="A23" s="54">
        <v>13</v>
      </c>
      <c r="B23" s="475" t="s">
        <v>295</v>
      </c>
      <c r="C23" s="570" t="s">
        <v>88</v>
      </c>
      <c r="D23" s="54" t="s">
        <v>296</v>
      </c>
      <c r="E23" s="446">
        <f>'หลักฐานการจ่าย20 - 31 สค60'!Q18</f>
        <v>1600</v>
      </c>
      <c r="F23" s="452"/>
      <c r="G23" s="445">
        <f t="shared" si="0"/>
        <v>1600</v>
      </c>
      <c r="H23" s="455"/>
      <c r="I23" s="449"/>
      <c r="N23" s="236"/>
    </row>
    <row r="24" spans="1:10" s="26" customFormat="1" ht="27" customHeight="1">
      <c r="A24" s="571"/>
      <c r="B24" s="571"/>
      <c r="C24" s="571"/>
      <c r="D24" s="572"/>
      <c r="E24" s="573"/>
      <c r="F24" s="574"/>
      <c r="G24" s="575"/>
      <c r="H24" s="576"/>
      <c r="J24" s="443"/>
    </row>
    <row r="25" spans="1:10" s="26" customFormat="1" ht="31.5" customHeight="1">
      <c r="A25" s="673" t="s">
        <v>27</v>
      </c>
      <c r="B25" s="674"/>
      <c r="C25" s="674"/>
      <c r="D25" s="675"/>
      <c r="E25" s="564">
        <f>SUM(E12:E24)</f>
        <v>31340</v>
      </c>
      <c r="F25" s="564">
        <f>SUM(F12:F24)</f>
        <v>0</v>
      </c>
      <c r="G25" s="564">
        <f>SUM(G12:G24)</f>
        <v>31340</v>
      </c>
      <c r="H25" s="565"/>
      <c r="J25" s="443"/>
    </row>
    <row r="26" spans="1:10" s="26" customFormat="1" ht="24" customHeight="1">
      <c r="A26" s="462"/>
      <c r="B26" s="463"/>
      <c r="C26" s="463"/>
      <c r="D26" s="463"/>
      <c r="E26" s="464"/>
      <c r="F26" s="464"/>
      <c r="G26" s="464"/>
      <c r="H26" s="463"/>
      <c r="J26" s="443"/>
    </row>
    <row r="27" spans="1:10" s="26" customFormat="1" ht="28.5" customHeight="1">
      <c r="A27" s="462"/>
      <c r="B27" s="465" t="s">
        <v>32</v>
      </c>
      <c r="C27" s="463" t="s">
        <v>62</v>
      </c>
      <c r="D27" s="463" t="s">
        <v>63</v>
      </c>
      <c r="E27" s="463" t="s">
        <v>64</v>
      </c>
      <c r="F27" s="463"/>
      <c r="G27" s="463"/>
      <c r="H27" s="463"/>
      <c r="J27" s="443"/>
    </row>
    <row r="28" spans="1:10" s="26" customFormat="1" ht="24" customHeight="1">
      <c r="A28" s="462"/>
      <c r="B28" s="463"/>
      <c r="C28" s="732" t="s">
        <v>302</v>
      </c>
      <c r="D28" s="732"/>
      <c r="E28" s="463"/>
      <c r="F28" s="463"/>
      <c r="G28" s="463"/>
      <c r="H28" s="463"/>
      <c r="J28" s="443"/>
    </row>
    <row r="29" spans="1:10" s="26" customFormat="1" ht="43.5" customHeight="1">
      <c r="A29" s="462"/>
      <c r="B29" s="465" t="s">
        <v>32</v>
      </c>
      <c r="C29" s="463" t="s">
        <v>66</v>
      </c>
      <c r="D29" s="463"/>
      <c r="E29" s="463" t="s">
        <v>67</v>
      </c>
      <c r="F29" s="463"/>
      <c r="G29" s="463"/>
      <c r="H29" s="463"/>
      <c r="J29" s="443"/>
    </row>
    <row r="30" spans="1:10" s="26" customFormat="1" ht="24" customHeight="1">
      <c r="A30" s="462"/>
      <c r="B30" s="463"/>
      <c r="C30" s="463" t="s">
        <v>68</v>
      </c>
      <c r="D30" s="463"/>
      <c r="E30" s="463"/>
      <c r="F30" s="463"/>
      <c r="G30" s="463"/>
      <c r="H30" s="463"/>
      <c r="J30" s="443"/>
    </row>
    <row r="31" spans="1:10" s="26" customFormat="1" ht="41.25" customHeight="1">
      <c r="A31" s="462"/>
      <c r="B31" s="465" t="s">
        <v>32</v>
      </c>
      <c r="C31" s="463" t="s">
        <v>66</v>
      </c>
      <c r="D31" s="463"/>
      <c r="E31" s="463" t="s">
        <v>285</v>
      </c>
      <c r="F31" s="463"/>
      <c r="G31" s="463"/>
      <c r="H31" s="463"/>
      <c r="J31" s="443"/>
    </row>
    <row r="32" spans="1:10" s="26" customFormat="1" ht="24" customHeight="1">
      <c r="A32" s="462"/>
      <c r="B32" s="463"/>
      <c r="C32" s="463" t="s">
        <v>68</v>
      </c>
      <c r="D32" s="463"/>
      <c r="E32" s="463"/>
      <c r="F32" s="463"/>
      <c r="G32" s="463"/>
      <c r="H32" s="463"/>
      <c r="J32" s="443"/>
    </row>
    <row r="33" spans="1:10" s="26" customFormat="1" ht="42" customHeight="1">
      <c r="A33" s="462"/>
      <c r="B33" s="465" t="s">
        <v>32</v>
      </c>
      <c r="C33" s="463" t="s">
        <v>66</v>
      </c>
      <c r="D33" s="463"/>
      <c r="E33" s="463" t="s">
        <v>70</v>
      </c>
      <c r="F33" s="463"/>
      <c r="G33" s="463"/>
      <c r="H33" s="463"/>
      <c r="J33" s="443"/>
    </row>
    <row r="34" spans="1:10" s="26" customFormat="1" ht="24" customHeight="1">
      <c r="A34" s="462"/>
      <c r="B34" s="463"/>
      <c r="C34" s="463" t="s">
        <v>68</v>
      </c>
      <c r="D34" s="463"/>
      <c r="E34" s="463"/>
      <c r="F34" s="463"/>
      <c r="G34" s="463"/>
      <c r="H34" s="463"/>
      <c r="J34" s="443"/>
    </row>
    <row r="35" spans="1:10" s="26" customFormat="1" ht="24" customHeight="1">
      <c r="A35" s="462"/>
      <c r="B35" s="463"/>
      <c r="C35" s="463"/>
      <c r="D35" s="463"/>
      <c r="E35" s="463"/>
      <c r="F35" s="463"/>
      <c r="G35" s="463"/>
      <c r="H35" s="463"/>
      <c r="J35" s="443"/>
    </row>
    <row r="36" spans="1:10" s="26" customFormat="1" ht="24" customHeight="1">
      <c r="A36" s="462"/>
      <c r="B36" s="463"/>
      <c r="C36" s="463"/>
      <c r="D36" s="463"/>
      <c r="E36" s="463"/>
      <c r="F36" s="463"/>
      <c r="G36" s="463"/>
      <c r="H36" s="463"/>
      <c r="J36" s="443"/>
    </row>
  </sheetData>
  <sheetProtection/>
  <mergeCells count="9">
    <mergeCell ref="A7:H7"/>
    <mergeCell ref="A25:D25"/>
    <mergeCell ref="C28:D28"/>
    <mergeCell ref="A1:H1"/>
    <mergeCell ref="A2:H2"/>
    <mergeCell ref="A3:H3"/>
    <mergeCell ref="A4:H4"/>
    <mergeCell ref="A5:H5"/>
    <mergeCell ref="A6:H6"/>
  </mergeCells>
  <printOptions horizontalCentered="1"/>
  <pageMargins left="0.1968503937007874" right="0.31496062992125984" top="0.15748031496062992" bottom="0.15748031496062992" header="0.11811023622047245" footer="0.118110236220472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>
    <tabColor rgb="FF00B0F0"/>
  </sheetPr>
  <dimension ref="A1:H30"/>
  <sheetViews>
    <sheetView zoomScalePageLayoutView="0" workbookViewId="0" topLeftCell="A1">
      <selection activeCell="A10" sqref="A10:H10"/>
    </sheetView>
  </sheetViews>
  <sheetFormatPr defaultColWidth="9.140625" defaultRowHeight="12.75"/>
  <cols>
    <col min="1" max="1" width="6.421875" style="2" customWidth="1"/>
    <col min="2" max="2" width="29.421875" style="2" customWidth="1"/>
    <col min="3" max="3" width="10.28125" style="2" customWidth="1"/>
    <col min="4" max="4" width="2.8515625" style="2" customWidth="1"/>
    <col min="5" max="5" width="7.00390625" style="2" customWidth="1"/>
    <col min="6" max="7" width="11.421875" style="2" customWidth="1"/>
    <col min="8" max="8" width="17.8515625" style="2" customWidth="1"/>
    <col min="9" max="9" width="9.140625" style="2" customWidth="1"/>
    <col min="10" max="10" width="19.7109375" style="2" bestFit="1" customWidth="1"/>
    <col min="11" max="11" width="12.421875" style="2" bestFit="1" customWidth="1"/>
    <col min="12" max="16384" width="9.140625" style="2" customWidth="1"/>
  </cols>
  <sheetData>
    <row r="1" spans="1:8" ht="27" customHeight="1">
      <c r="A1" s="661" t="s">
        <v>33</v>
      </c>
      <c r="B1" s="661"/>
      <c r="C1" s="661"/>
      <c r="D1" s="661"/>
      <c r="E1" s="661"/>
      <c r="F1" s="661"/>
      <c r="G1" s="661"/>
      <c r="H1" s="661"/>
    </row>
    <row r="2" spans="1:8" ht="27" customHeight="1" hidden="1">
      <c r="A2" s="99"/>
      <c r="B2" s="99"/>
      <c r="C2" s="99" t="s">
        <v>87</v>
      </c>
      <c r="D2" s="99"/>
      <c r="E2" s="99"/>
      <c r="F2" s="99"/>
      <c r="G2" s="99"/>
      <c r="H2" s="99"/>
    </row>
    <row r="3" spans="1:8" ht="27" customHeight="1" hidden="1">
      <c r="A3" s="99"/>
      <c r="B3" s="99"/>
      <c r="C3" s="99" t="s">
        <v>82</v>
      </c>
      <c r="D3" s="99"/>
      <c r="E3" s="99"/>
      <c r="F3" s="99"/>
      <c r="G3" s="99"/>
      <c r="H3" s="99"/>
    </row>
    <row r="4" spans="1:8" ht="27" customHeight="1" hidden="1">
      <c r="A4" s="99"/>
      <c r="B4" s="99"/>
      <c r="C4" s="99" t="s">
        <v>81</v>
      </c>
      <c r="D4" s="99"/>
      <c r="E4" s="99"/>
      <c r="F4" s="99"/>
      <c r="G4" s="99"/>
      <c r="H4" s="99"/>
    </row>
    <row r="5" spans="1:8" ht="27" customHeight="1" hidden="1">
      <c r="A5" s="99"/>
      <c r="B5" s="99"/>
      <c r="C5" s="99" t="s">
        <v>83</v>
      </c>
      <c r="D5" s="99"/>
      <c r="E5" s="99"/>
      <c r="F5" s="99"/>
      <c r="G5" s="99"/>
      <c r="H5" s="99"/>
    </row>
    <row r="6" spans="1:8" ht="27" customHeight="1" hidden="1">
      <c r="A6" s="99"/>
      <c r="B6" s="99"/>
      <c r="C6" s="99" t="s">
        <v>84</v>
      </c>
      <c r="D6" s="99"/>
      <c r="E6" s="99"/>
      <c r="F6" s="99"/>
      <c r="G6" s="99"/>
      <c r="H6" s="99"/>
    </row>
    <row r="7" spans="1:8" ht="27" customHeight="1" hidden="1">
      <c r="A7" s="99"/>
      <c r="B7" s="99"/>
      <c r="C7" s="99" t="s">
        <v>85</v>
      </c>
      <c r="D7" s="99"/>
      <c r="E7" s="99"/>
      <c r="F7" s="99"/>
      <c r="G7" s="99"/>
      <c r="H7" s="99"/>
    </row>
    <row r="8" spans="1:8" ht="27" customHeight="1" hidden="1">
      <c r="A8" s="99"/>
      <c r="B8" s="99"/>
      <c r="C8" s="99" t="s">
        <v>86</v>
      </c>
      <c r="D8" s="99"/>
      <c r="E8" s="99"/>
      <c r="F8" s="99"/>
      <c r="G8" s="99"/>
      <c r="H8" s="99"/>
    </row>
    <row r="9" spans="1:8" s="3" customFormat="1" ht="27.75" customHeight="1">
      <c r="A9" s="103"/>
      <c r="B9" s="104"/>
      <c r="C9" s="99" t="s">
        <v>85</v>
      </c>
      <c r="D9" s="103" t="s">
        <v>28</v>
      </c>
      <c r="E9" s="99">
        <v>29</v>
      </c>
      <c r="F9" s="472" t="s">
        <v>310</v>
      </c>
      <c r="G9" s="115"/>
      <c r="H9" s="103"/>
    </row>
    <row r="10" spans="1:8" s="3" customFormat="1" ht="32.25" customHeight="1">
      <c r="A10" s="661" t="s">
        <v>34</v>
      </c>
      <c r="B10" s="661"/>
      <c r="C10" s="661"/>
      <c r="D10" s="661"/>
      <c r="E10" s="661"/>
      <c r="F10" s="661"/>
      <c r="G10" s="661"/>
      <c r="H10" s="661"/>
    </row>
    <row r="11" spans="1:8" s="20" customFormat="1" ht="35.25" customHeight="1">
      <c r="A11" s="159" t="s">
        <v>28</v>
      </c>
      <c r="B11" s="161" t="s">
        <v>2</v>
      </c>
      <c r="C11" s="662" t="s">
        <v>35</v>
      </c>
      <c r="D11" s="663"/>
      <c r="E11" s="664"/>
      <c r="F11" s="19" t="s">
        <v>30</v>
      </c>
      <c r="G11" s="19" t="s">
        <v>31</v>
      </c>
      <c r="H11" s="19" t="s">
        <v>9</v>
      </c>
    </row>
    <row r="12" spans="1:8" ht="32.25" customHeight="1" hidden="1">
      <c r="A12" s="15">
        <v>1</v>
      </c>
      <c r="B12" s="118"/>
      <c r="C12" s="105"/>
      <c r="D12" s="112"/>
      <c r="E12" s="108"/>
      <c r="F12" s="108"/>
      <c r="G12" s="12"/>
      <c r="H12" s="12"/>
    </row>
    <row r="13" spans="1:8" ht="32.25" customHeight="1">
      <c r="A13" s="98">
        <v>1</v>
      </c>
      <c r="B13" s="118" t="s">
        <v>290</v>
      </c>
      <c r="C13" s="596" t="s">
        <v>313</v>
      </c>
      <c r="D13" s="279"/>
      <c r="E13" s="109"/>
      <c r="F13" s="109"/>
      <c r="G13" s="77"/>
      <c r="H13" s="77"/>
    </row>
    <row r="14" spans="1:8" ht="32.25" customHeight="1">
      <c r="A14" s="98">
        <v>2</v>
      </c>
      <c r="B14" s="119" t="s">
        <v>100</v>
      </c>
      <c r="C14" s="128" t="s">
        <v>313</v>
      </c>
      <c r="D14" s="410"/>
      <c r="E14" s="110"/>
      <c r="F14" s="109"/>
      <c r="G14" s="77"/>
      <c r="H14" s="77"/>
    </row>
    <row r="15" spans="1:8" ht="32.25" customHeight="1">
      <c r="A15" s="98">
        <v>3</v>
      </c>
      <c r="B15" s="476" t="s">
        <v>292</v>
      </c>
      <c r="C15" s="128"/>
      <c r="D15" s="410"/>
      <c r="E15" s="110"/>
      <c r="F15" s="109"/>
      <c r="G15" s="77"/>
      <c r="H15" s="77"/>
    </row>
    <row r="16" spans="1:8" ht="32.25" customHeight="1">
      <c r="A16" s="98">
        <v>3</v>
      </c>
      <c r="B16" s="119" t="s">
        <v>17</v>
      </c>
      <c r="C16" s="128"/>
      <c r="D16" s="113"/>
      <c r="E16" s="110"/>
      <c r="F16" s="110"/>
      <c r="G16" s="13"/>
      <c r="H16" s="13"/>
    </row>
    <row r="17" spans="1:8" ht="32.25" customHeight="1">
      <c r="A17" s="98">
        <v>4</v>
      </c>
      <c r="B17" s="119" t="s">
        <v>16</v>
      </c>
      <c r="C17" s="128"/>
      <c r="D17" s="410"/>
      <c r="E17" s="110"/>
      <c r="F17" s="110"/>
      <c r="G17" s="13"/>
      <c r="H17" s="13"/>
    </row>
    <row r="18" spans="1:8" ht="32.25" customHeight="1">
      <c r="A18" s="98">
        <v>5</v>
      </c>
      <c r="B18" s="119" t="s">
        <v>19</v>
      </c>
      <c r="C18" s="128"/>
      <c r="D18" s="410"/>
      <c r="E18" s="110"/>
      <c r="F18" s="110"/>
      <c r="G18" s="13"/>
      <c r="H18" s="13"/>
    </row>
    <row r="19" spans="1:8" ht="32.25" customHeight="1">
      <c r="A19" s="98">
        <v>6</v>
      </c>
      <c r="B19" s="119" t="s">
        <v>287</v>
      </c>
      <c r="C19" s="128"/>
      <c r="D19" s="410"/>
      <c r="E19" s="110"/>
      <c r="F19" s="110"/>
      <c r="G19" s="13"/>
      <c r="H19" s="13"/>
    </row>
    <row r="20" spans="1:8" ht="32.25" customHeight="1">
      <c r="A20" s="98">
        <v>7</v>
      </c>
      <c r="B20" s="119" t="s">
        <v>20</v>
      </c>
      <c r="C20" s="128"/>
      <c r="D20" s="410"/>
      <c r="E20" s="110"/>
      <c r="F20" s="110"/>
      <c r="G20" s="13"/>
      <c r="H20" s="13"/>
    </row>
    <row r="21" spans="1:8" ht="32.25" customHeight="1">
      <c r="A21" s="98">
        <v>8</v>
      </c>
      <c r="B21" s="119" t="s">
        <v>289</v>
      </c>
      <c r="C21" s="128"/>
      <c r="D21" s="410"/>
      <c r="E21" s="110"/>
      <c r="F21" s="110"/>
      <c r="G21" s="13"/>
      <c r="H21" s="13"/>
    </row>
    <row r="22" spans="1:8" ht="32.25" customHeight="1">
      <c r="A22" s="98">
        <v>9</v>
      </c>
      <c r="B22" s="119" t="s">
        <v>18</v>
      </c>
      <c r="C22" s="128"/>
      <c r="D22" s="410"/>
      <c r="E22" s="110"/>
      <c r="F22" s="110"/>
      <c r="G22" s="13"/>
      <c r="H22" s="13"/>
    </row>
    <row r="23" spans="1:8" ht="32.25" customHeight="1">
      <c r="A23" s="98">
        <v>10</v>
      </c>
      <c r="B23" s="119" t="s">
        <v>107</v>
      </c>
      <c r="C23" s="128"/>
      <c r="D23" s="410"/>
      <c r="E23" s="110"/>
      <c r="F23" s="110"/>
      <c r="G23" s="13"/>
      <c r="H23" s="13"/>
    </row>
    <row r="24" spans="1:8" ht="32.25" customHeight="1">
      <c r="A24" s="98">
        <v>11</v>
      </c>
      <c r="B24" s="392" t="s">
        <v>303</v>
      </c>
      <c r="C24" s="473"/>
      <c r="D24" s="474"/>
      <c r="E24" s="344"/>
      <c r="F24" s="344"/>
      <c r="G24" s="321"/>
      <c r="H24" s="321"/>
    </row>
    <row r="25" spans="1:8" ht="32.25" customHeight="1">
      <c r="A25" s="98">
        <v>12</v>
      </c>
      <c r="B25" s="392" t="s">
        <v>297</v>
      </c>
      <c r="C25" s="473" t="s">
        <v>313</v>
      </c>
      <c r="D25" s="474"/>
      <c r="E25" s="344"/>
      <c r="F25" s="344"/>
      <c r="G25" s="321"/>
      <c r="H25" s="321"/>
    </row>
    <row r="26" spans="1:8" ht="32.25" customHeight="1">
      <c r="A26" s="98">
        <v>13</v>
      </c>
      <c r="B26" s="392" t="s">
        <v>295</v>
      </c>
      <c r="C26" s="473"/>
      <c r="D26" s="474"/>
      <c r="E26" s="344"/>
      <c r="F26" s="344"/>
      <c r="G26" s="321"/>
      <c r="H26" s="321"/>
    </row>
    <row r="27" spans="1:8" ht="32.25" customHeight="1">
      <c r="A27" s="17"/>
      <c r="B27" s="107"/>
      <c r="C27" s="107"/>
      <c r="D27" s="114"/>
      <c r="E27" s="111"/>
      <c r="F27" s="111"/>
      <c r="G27" s="14"/>
      <c r="H27" s="14"/>
    </row>
    <row r="30" ht="23.25">
      <c r="B30" s="21"/>
    </row>
  </sheetData>
  <sheetProtection/>
  <mergeCells count="3">
    <mergeCell ref="A1:H1"/>
    <mergeCell ref="A10:H10"/>
    <mergeCell ref="C11:E11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>
    <tabColor rgb="FFFFFF00"/>
  </sheetPr>
  <dimension ref="A1:N32"/>
  <sheetViews>
    <sheetView zoomScalePageLayoutView="0" workbookViewId="0" topLeftCell="A7">
      <selection activeCell="D14" sqref="D14"/>
    </sheetView>
  </sheetViews>
  <sheetFormatPr defaultColWidth="9.140625" defaultRowHeight="12.75"/>
  <cols>
    <col min="1" max="1" width="3.7109375" style="462" customWidth="1"/>
    <col min="2" max="2" width="22.8515625" style="463" customWidth="1"/>
    <col min="3" max="3" width="15.8515625" style="463" customWidth="1"/>
    <col min="4" max="4" width="15.00390625" style="463" customWidth="1"/>
    <col min="5" max="5" width="12.421875" style="463" customWidth="1"/>
    <col min="6" max="6" width="9.28125" style="463" customWidth="1"/>
    <col min="7" max="7" width="12.421875" style="463" customWidth="1"/>
    <col min="8" max="8" width="7.8515625" style="463" customWidth="1"/>
    <col min="9" max="9" width="9.140625" style="601" customWidth="1"/>
    <col min="10" max="10" width="14.140625" style="591" bestFit="1" customWidth="1"/>
    <col min="11" max="11" width="12.57421875" style="591" bestFit="1" customWidth="1"/>
    <col min="12" max="12" width="13.140625" style="591" customWidth="1"/>
    <col min="13" max="16384" width="9.140625" style="466" customWidth="1"/>
  </cols>
  <sheetData>
    <row r="1" spans="1:12" s="26" customFormat="1" ht="24" customHeight="1">
      <c r="A1" s="695" t="s">
        <v>38</v>
      </c>
      <c r="B1" s="695"/>
      <c r="C1" s="695"/>
      <c r="D1" s="695"/>
      <c r="E1" s="695"/>
      <c r="F1" s="695"/>
      <c r="G1" s="695"/>
      <c r="H1" s="695"/>
      <c r="I1" s="598"/>
      <c r="J1" s="578"/>
      <c r="K1" s="578"/>
      <c r="L1" s="578"/>
    </row>
    <row r="2" spans="1:12" s="26" customFormat="1" ht="24" customHeight="1">
      <c r="A2" s="695" t="s">
        <v>301</v>
      </c>
      <c r="B2" s="695"/>
      <c r="C2" s="695"/>
      <c r="D2" s="695"/>
      <c r="E2" s="695"/>
      <c r="F2" s="695"/>
      <c r="G2" s="695"/>
      <c r="H2" s="695"/>
      <c r="I2" s="598"/>
      <c r="J2" s="578"/>
      <c r="K2" s="578"/>
      <c r="L2" s="578"/>
    </row>
    <row r="3" spans="1:12" s="26" customFormat="1" ht="27.75" customHeight="1">
      <c r="A3" s="695" t="s">
        <v>300</v>
      </c>
      <c r="B3" s="695"/>
      <c r="C3" s="695"/>
      <c r="D3" s="695"/>
      <c r="E3" s="695"/>
      <c r="F3" s="695"/>
      <c r="G3" s="695"/>
      <c r="H3" s="695"/>
      <c r="I3" s="598"/>
      <c r="J3" s="578"/>
      <c r="K3" s="578"/>
      <c r="L3" s="578"/>
    </row>
    <row r="4" spans="1:12" s="26" customFormat="1" ht="27.75" customHeight="1">
      <c r="A4" s="25"/>
      <c r="B4" s="25"/>
      <c r="C4" s="28" t="s">
        <v>39</v>
      </c>
      <c r="D4" s="603">
        <v>3600431685</v>
      </c>
      <c r="E4" s="25" t="s">
        <v>40</v>
      </c>
      <c r="F4" s="30">
        <v>3046</v>
      </c>
      <c r="G4" s="444" t="s">
        <v>298</v>
      </c>
      <c r="H4" s="280"/>
      <c r="I4" s="598"/>
      <c r="J4" s="578"/>
      <c r="K4" s="578"/>
      <c r="L4" s="578"/>
    </row>
    <row r="5" spans="1:12" s="284" customFormat="1" ht="42" customHeight="1">
      <c r="A5" s="541" t="s">
        <v>28</v>
      </c>
      <c r="B5" s="541" t="s">
        <v>42</v>
      </c>
      <c r="C5" s="541" t="s">
        <v>43</v>
      </c>
      <c r="D5" s="441" t="s">
        <v>44</v>
      </c>
      <c r="E5" s="541" t="s">
        <v>45</v>
      </c>
      <c r="F5" s="541" t="s">
        <v>46</v>
      </c>
      <c r="G5" s="541" t="s">
        <v>47</v>
      </c>
      <c r="H5" s="540" t="s">
        <v>48</v>
      </c>
      <c r="I5" s="599"/>
      <c r="J5" s="579" t="s">
        <v>311</v>
      </c>
      <c r="K5" s="580" t="s">
        <v>312</v>
      </c>
      <c r="L5" s="602" t="s">
        <v>315</v>
      </c>
    </row>
    <row r="6" spans="1:12" s="284" customFormat="1" ht="24.75" customHeight="1">
      <c r="A6" s="194">
        <v>1</v>
      </c>
      <c r="B6" s="566" t="str">
        <f>'บัญชีลงเวลา 1 -29 กย 60.'!B13</f>
        <v>นายกิตติชัย  เมืองมา</v>
      </c>
      <c r="C6" s="567" t="s">
        <v>71</v>
      </c>
      <c r="D6" s="76" t="s">
        <v>291</v>
      </c>
      <c r="E6" s="568" t="e">
        <f>'หลักฐานการจ่าย20 - 31 สค60'!Q6+#REF!</f>
        <v>#REF!</v>
      </c>
      <c r="F6" s="194"/>
      <c r="G6" s="577" t="e">
        <f>E6-F6</f>
        <v>#REF!</v>
      </c>
      <c r="H6" s="195"/>
      <c r="I6" s="599">
        <v>161</v>
      </c>
      <c r="J6" s="582">
        <f>'หลักฐานการจ่าย20 - 31 สค60'!Q6</f>
        <v>1420</v>
      </c>
      <c r="K6" s="583" t="e">
        <f>#REF!</f>
        <v>#REF!</v>
      </c>
      <c r="L6" s="584" t="e">
        <f>SUM(J6:K6)</f>
        <v>#REF!</v>
      </c>
    </row>
    <row r="7" spans="1:13" s="26" customFormat="1" ht="24.75" customHeight="1">
      <c r="A7" s="203">
        <v>2</v>
      </c>
      <c r="B7" s="13" t="str">
        <f>'บัญชีลงเวลา 1 -29 กย 60.'!B14</f>
        <v>นายสมบูรณ์  ธรรมลังกา</v>
      </c>
      <c r="C7" s="597" t="s">
        <v>314</v>
      </c>
      <c r="D7" s="54" t="s">
        <v>108</v>
      </c>
      <c r="E7" s="446" t="e">
        <f>'หลักฐานการจ่าย20 - 31 สค60'!Q7+#REF!</f>
        <v>#REF!</v>
      </c>
      <c r="F7" s="447"/>
      <c r="G7" s="445" t="e">
        <f>E7-F7</f>
        <v>#REF!</v>
      </c>
      <c r="H7" s="448"/>
      <c r="I7" s="599">
        <v>181</v>
      </c>
      <c r="J7" s="585">
        <f>'หลักฐานการจ่าย20 - 31 สค60'!Q7</f>
        <v>1020</v>
      </c>
      <c r="K7" s="586" t="e">
        <f>#REF!</f>
        <v>#REF!</v>
      </c>
      <c r="L7" s="587" t="e">
        <f>SUM(J7:K7)</f>
        <v>#REF!</v>
      </c>
      <c r="M7" s="284"/>
    </row>
    <row r="8" spans="1:13" s="26" customFormat="1" ht="24.75" customHeight="1">
      <c r="A8" s="203">
        <v>3</v>
      </c>
      <c r="B8" s="13" t="str">
        <f>'บัญชีลงเวลา 1 -29 กย 60.'!B15</f>
        <v>นายบุญล้อม  โสภาพรม</v>
      </c>
      <c r="C8" s="569" t="s">
        <v>316</v>
      </c>
      <c r="D8" s="54" t="s">
        <v>293</v>
      </c>
      <c r="E8" s="446" t="e">
        <f>#REF!</f>
        <v>#REF!</v>
      </c>
      <c r="F8" s="447"/>
      <c r="G8" s="445" t="e">
        <f>E8-F8</f>
        <v>#REF!</v>
      </c>
      <c r="H8" s="448"/>
      <c r="I8" s="599">
        <v>181</v>
      </c>
      <c r="J8" s="585">
        <v>0</v>
      </c>
      <c r="K8" s="586" t="e">
        <f>#REF!</f>
        <v>#REF!</v>
      </c>
      <c r="L8" s="587" t="e">
        <f aca="true" t="shared" si="0" ref="L8:L19">SUM(J8:K8)</f>
        <v>#REF!</v>
      </c>
      <c r="M8" s="284"/>
    </row>
    <row r="9" spans="1:13" s="26" customFormat="1" ht="24.75" customHeight="1">
      <c r="A9" s="203">
        <v>4</v>
      </c>
      <c r="B9" s="13" t="str">
        <f>'บัญชีลงเวลา 1 -29 กย 60.'!B16</f>
        <v>นางสาวเพ็ญศรี  คำโป่ง</v>
      </c>
      <c r="C9" s="597" t="s">
        <v>314</v>
      </c>
      <c r="D9" s="54" t="s">
        <v>74</v>
      </c>
      <c r="E9" s="446" t="e">
        <f>'หลักฐานการจ่าย20 - 31 สค60'!Q8+#REF!</f>
        <v>#REF!</v>
      </c>
      <c r="F9" s="447"/>
      <c r="G9" s="445" t="e">
        <f>E9-F9</f>
        <v>#REF!</v>
      </c>
      <c r="H9" s="448"/>
      <c r="I9" s="599">
        <v>181</v>
      </c>
      <c r="J9" s="585">
        <f>'หลักฐานการจ่าย20 - 31 สค60'!Q8</f>
        <v>3060</v>
      </c>
      <c r="K9" s="586" t="e">
        <f>#REF!</f>
        <v>#REF!</v>
      </c>
      <c r="L9" s="587" t="e">
        <f t="shared" si="0"/>
        <v>#REF!</v>
      </c>
      <c r="M9" s="284"/>
    </row>
    <row r="10" spans="1:12" s="26" customFormat="1" ht="24.75" customHeight="1">
      <c r="A10" s="203">
        <v>5</v>
      </c>
      <c r="B10" s="13" t="str">
        <f>'บัญชีลงเวลา 1 -29 กย 60.'!B17</f>
        <v>นางศรีสมร   กันทาสุวรรณ์</v>
      </c>
      <c r="C10" s="570" t="s">
        <v>88</v>
      </c>
      <c r="D10" s="54" t="s">
        <v>72</v>
      </c>
      <c r="E10" s="446" t="e">
        <f>'หลักฐานการจ่าย20 - 31 สค60'!Q9+#REF!</f>
        <v>#REF!</v>
      </c>
      <c r="F10" s="447"/>
      <c r="G10" s="445" t="e">
        <f>E10-F10</f>
        <v>#REF!</v>
      </c>
      <c r="H10" s="448"/>
      <c r="I10" s="599">
        <v>181</v>
      </c>
      <c r="J10" s="585">
        <f>'หลักฐานการจ่าย20 - 31 สค60'!Q9</f>
        <v>3060</v>
      </c>
      <c r="K10" s="586" t="e">
        <f>#REF!</f>
        <v>#REF!</v>
      </c>
      <c r="L10" s="587" t="e">
        <f t="shared" si="0"/>
        <v>#REF!</v>
      </c>
    </row>
    <row r="11" spans="1:12" s="26" customFormat="1" ht="24.75" customHeight="1">
      <c r="A11" s="203">
        <v>6</v>
      </c>
      <c r="B11" s="13" t="str">
        <f>'บัญชีลงเวลา 1 -29 กย 60.'!B18</f>
        <v>นางสุมาลี  กาบุตร</v>
      </c>
      <c r="C11" s="570" t="s">
        <v>88</v>
      </c>
      <c r="D11" s="54" t="s">
        <v>75</v>
      </c>
      <c r="E11" s="446" t="e">
        <f>'หลักฐานการจ่าย20 - 31 สค60'!Q10+#REF!</f>
        <v>#REF!</v>
      </c>
      <c r="F11" s="450"/>
      <c r="G11" s="445" t="e">
        <f aca="true" t="shared" si="1" ref="G11:G19">E11-F11</f>
        <v>#REF!</v>
      </c>
      <c r="H11" s="451"/>
      <c r="I11" s="599">
        <v>181</v>
      </c>
      <c r="J11" s="585">
        <f>'หลักฐานการจ่าย20 - 31 สค60'!Q10</f>
        <v>2640</v>
      </c>
      <c r="K11" s="586" t="e">
        <f>#REF!</f>
        <v>#REF!</v>
      </c>
      <c r="L11" s="587" t="e">
        <f t="shared" si="0"/>
        <v>#REF!</v>
      </c>
    </row>
    <row r="12" spans="1:12" s="26" customFormat="1" ht="24.75" customHeight="1">
      <c r="A12" s="203">
        <v>7</v>
      </c>
      <c r="B12" s="13" t="str">
        <f>'บัญชีลงเวลา 1 -29 กย 60.'!B19</f>
        <v>น.ส.รพีพรรณ   เยาว์ธานี</v>
      </c>
      <c r="C12" s="570" t="s">
        <v>88</v>
      </c>
      <c r="D12" s="54" t="s">
        <v>294</v>
      </c>
      <c r="E12" s="446" t="e">
        <f>'หลักฐานการจ่าย20 - 31 สค60'!Q11+#REF!</f>
        <v>#REF!</v>
      </c>
      <c r="F12" s="452"/>
      <c r="G12" s="445" t="e">
        <f t="shared" si="1"/>
        <v>#REF!</v>
      </c>
      <c r="H12" s="453"/>
      <c r="I12" s="599">
        <v>181</v>
      </c>
      <c r="J12" s="585">
        <f>'หลักฐานการจ่าย20 - 31 สค60'!Q11</f>
        <v>3060</v>
      </c>
      <c r="K12" s="586" t="e">
        <f>#REF!</f>
        <v>#REF!</v>
      </c>
      <c r="L12" s="587" t="e">
        <f t="shared" si="0"/>
        <v>#REF!</v>
      </c>
    </row>
    <row r="13" spans="1:12" s="26" customFormat="1" ht="24.75" customHeight="1">
      <c r="A13" s="203">
        <v>8</v>
      </c>
      <c r="B13" s="13" t="str">
        <f>'บัญชีลงเวลา 1 -29 กย 60.'!B20</f>
        <v>นางสาวไพรินทร์  ใจเย็น</v>
      </c>
      <c r="C13" s="570" t="s">
        <v>88</v>
      </c>
      <c r="D13" s="54" t="s">
        <v>73</v>
      </c>
      <c r="E13" s="446" t="e">
        <f>'หลักฐานการจ่าย20 - 31 สค60'!Q12+#REF!</f>
        <v>#REF!</v>
      </c>
      <c r="F13" s="452"/>
      <c r="G13" s="445" t="e">
        <f t="shared" si="1"/>
        <v>#REF!</v>
      </c>
      <c r="H13" s="454"/>
      <c r="I13" s="599">
        <v>181</v>
      </c>
      <c r="J13" s="585">
        <f>'หลักฐานการจ่าย20 - 31 สค60'!Q12</f>
        <v>3060</v>
      </c>
      <c r="K13" s="586" t="e">
        <f>#REF!</f>
        <v>#REF!</v>
      </c>
      <c r="L13" s="587" t="e">
        <f t="shared" si="0"/>
        <v>#REF!</v>
      </c>
    </row>
    <row r="14" spans="1:14" s="26" customFormat="1" ht="24.75" customHeight="1">
      <c r="A14" s="203">
        <v>9</v>
      </c>
      <c r="B14" s="13" t="str">
        <f>'บัญชีลงเวลา 1 -29 กย 60.'!B21</f>
        <v>น.ส.มยุรา  มณีรัตน์</v>
      </c>
      <c r="C14" s="570" t="s">
        <v>88</v>
      </c>
      <c r="D14" s="54">
        <v>5390022041</v>
      </c>
      <c r="E14" s="446" t="e">
        <f>'หลักฐานการจ่าย20 - 31 สค60'!Q13+#REF!</f>
        <v>#REF!</v>
      </c>
      <c r="F14" s="452"/>
      <c r="G14" s="445" t="e">
        <f t="shared" si="1"/>
        <v>#REF!</v>
      </c>
      <c r="H14" s="454"/>
      <c r="I14" s="599">
        <v>181</v>
      </c>
      <c r="J14" s="585">
        <f>'หลักฐานการจ่าย20 - 31 สค60'!Q13</f>
        <v>3060</v>
      </c>
      <c r="K14" s="586" t="e">
        <f>#REF!</f>
        <v>#REF!</v>
      </c>
      <c r="L14" s="587" t="e">
        <f t="shared" si="0"/>
        <v>#REF!</v>
      </c>
      <c r="N14" s="116"/>
    </row>
    <row r="15" spans="1:14" s="26" customFormat="1" ht="24.75" customHeight="1">
      <c r="A15" s="203">
        <v>10</v>
      </c>
      <c r="B15" s="13" t="str">
        <f>'บัญชีลงเวลา 1 -29 กย 60.'!B22</f>
        <v>นางสุภาวดี   ทองทา</v>
      </c>
      <c r="C15" s="570" t="s">
        <v>88</v>
      </c>
      <c r="D15" s="54" t="s">
        <v>76</v>
      </c>
      <c r="E15" s="446" t="e">
        <f>'หลักฐานการจ่าย20 - 31 สค60'!Q14+#REF!</f>
        <v>#REF!</v>
      </c>
      <c r="F15" s="452"/>
      <c r="G15" s="445" t="e">
        <f t="shared" si="1"/>
        <v>#REF!</v>
      </c>
      <c r="H15" s="454"/>
      <c r="I15" s="600">
        <v>182</v>
      </c>
      <c r="J15" s="585">
        <f>'หลักฐานการจ่าย20 - 31 สค60'!Q14</f>
        <v>2640</v>
      </c>
      <c r="K15" s="586" t="e">
        <f>#REF!</f>
        <v>#REF!</v>
      </c>
      <c r="L15" s="587" t="e">
        <f t="shared" si="0"/>
        <v>#REF!</v>
      </c>
      <c r="N15" s="236"/>
    </row>
    <row r="16" spans="1:14" s="26" customFormat="1" ht="24.75" customHeight="1">
      <c r="A16" s="203">
        <v>11</v>
      </c>
      <c r="B16" s="13" t="str">
        <f>'บัญชีลงเวลา 1 -29 กย 60.'!B23</f>
        <v>น.ส.กัลยา  ชัยลังกา</v>
      </c>
      <c r="C16" s="570" t="s">
        <v>88</v>
      </c>
      <c r="D16" s="54" t="s">
        <v>109</v>
      </c>
      <c r="E16" s="446" t="e">
        <f>'หลักฐานการจ่าย20 - 31 สค60'!Q15+#REF!</f>
        <v>#REF!</v>
      </c>
      <c r="F16" s="452"/>
      <c r="G16" s="445" t="e">
        <f t="shared" si="1"/>
        <v>#REF!</v>
      </c>
      <c r="H16" s="455"/>
      <c r="I16" s="600">
        <v>182</v>
      </c>
      <c r="J16" s="585">
        <f>'หลักฐานการจ่าย20 - 31 สค60'!Q15</f>
        <v>2640</v>
      </c>
      <c r="K16" s="586" t="e">
        <f>#REF!</f>
        <v>#REF!</v>
      </c>
      <c r="L16" s="587" t="e">
        <f t="shared" si="0"/>
        <v>#REF!</v>
      </c>
      <c r="N16" s="236"/>
    </row>
    <row r="17" spans="1:14" s="26" customFormat="1" ht="24.75" customHeight="1">
      <c r="A17" s="203">
        <v>12</v>
      </c>
      <c r="B17" s="13" t="str">
        <f>'บัญชีลงเวลา 1 -29 กย 60.'!B24</f>
        <v>น.ส.เอริน  นาละกา</v>
      </c>
      <c r="C17" s="570" t="s">
        <v>88</v>
      </c>
      <c r="D17" s="477" t="s">
        <v>286</v>
      </c>
      <c r="E17" s="446" t="e">
        <f>'หลักฐานการจ่าย20 - 31 สค60'!Q16+#REF!</f>
        <v>#REF!</v>
      </c>
      <c r="F17" s="452"/>
      <c r="G17" s="445" t="e">
        <f t="shared" si="1"/>
        <v>#REF!</v>
      </c>
      <c r="H17" s="455"/>
      <c r="I17" s="599">
        <v>181</v>
      </c>
      <c r="J17" s="585">
        <f>'หลักฐานการจ่าย20 - 31 สค60'!Q16</f>
        <v>2440</v>
      </c>
      <c r="K17" s="586" t="e">
        <f>#REF!</f>
        <v>#REF!</v>
      </c>
      <c r="L17" s="587" t="e">
        <f t="shared" si="0"/>
        <v>#REF!</v>
      </c>
      <c r="N17" s="236"/>
    </row>
    <row r="18" spans="1:14" s="26" customFormat="1" ht="24.75" customHeight="1">
      <c r="A18" s="203">
        <v>13</v>
      </c>
      <c r="B18" s="13" t="str">
        <f>'บัญชีลงเวลา 1 -29 กย 60.'!B25</f>
        <v>นายเสน่ห์  มณีวรรณ</v>
      </c>
      <c r="C18" s="570" t="s">
        <v>88</v>
      </c>
      <c r="D18" s="54" t="s">
        <v>268</v>
      </c>
      <c r="E18" s="446" t="e">
        <f>'หลักฐานการจ่าย20 - 31 สค60'!Q17+#REF!</f>
        <v>#REF!</v>
      </c>
      <c r="F18" s="452"/>
      <c r="G18" s="445" t="e">
        <f t="shared" si="1"/>
        <v>#REF!</v>
      </c>
      <c r="H18" s="455"/>
      <c r="I18" s="599">
        <v>181</v>
      </c>
      <c r="J18" s="585">
        <f>'หลักฐานการจ่าย20 - 31 สค60'!Q17</f>
        <v>3060</v>
      </c>
      <c r="K18" s="586" t="e">
        <f>#REF!</f>
        <v>#REF!</v>
      </c>
      <c r="L18" s="587" t="e">
        <f t="shared" si="0"/>
        <v>#REF!</v>
      </c>
      <c r="N18" s="236"/>
    </row>
    <row r="19" spans="1:14" s="26" customFormat="1" ht="24.75" customHeight="1">
      <c r="A19" s="203">
        <v>14</v>
      </c>
      <c r="B19" s="13" t="str">
        <f>'บัญชีลงเวลา 1 -29 กย 60.'!B26</f>
        <v>นายสมาน  กันธิยะ</v>
      </c>
      <c r="C19" s="570" t="s">
        <v>88</v>
      </c>
      <c r="D19" s="54" t="s">
        <v>296</v>
      </c>
      <c r="E19" s="446" t="e">
        <f>'หลักฐานการจ่าย20 - 31 สค60'!Q18+#REF!</f>
        <v>#REF!</v>
      </c>
      <c r="F19" s="452"/>
      <c r="G19" s="445" t="e">
        <f t="shared" si="1"/>
        <v>#REF!</v>
      </c>
      <c r="H19" s="455"/>
      <c r="I19" s="600">
        <v>182</v>
      </c>
      <c r="J19" s="585">
        <f>'หลักฐานการจ่าย20 - 31 สค60'!Q18</f>
        <v>1600</v>
      </c>
      <c r="K19" s="586" t="e">
        <f>#REF!</f>
        <v>#REF!</v>
      </c>
      <c r="L19" s="587" t="e">
        <f t="shared" si="0"/>
        <v>#REF!</v>
      </c>
      <c r="N19" s="236"/>
    </row>
    <row r="20" spans="1:12" s="26" customFormat="1" ht="11.25" customHeight="1">
      <c r="A20" s="571"/>
      <c r="B20" s="571"/>
      <c r="C20" s="571"/>
      <c r="D20" s="572"/>
      <c r="E20" s="573"/>
      <c r="F20" s="574"/>
      <c r="G20" s="575"/>
      <c r="H20" s="576"/>
      <c r="I20" s="598"/>
      <c r="J20" s="588"/>
      <c r="K20" s="589"/>
      <c r="L20" s="590"/>
    </row>
    <row r="21" spans="1:12" s="26" customFormat="1" ht="31.5" customHeight="1">
      <c r="A21" s="673" t="s">
        <v>27</v>
      </c>
      <c r="B21" s="674"/>
      <c r="C21" s="674"/>
      <c r="D21" s="675"/>
      <c r="E21" s="564" t="e">
        <f>SUM(E6:E20)</f>
        <v>#REF!</v>
      </c>
      <c r="F21" s="564">
        <f>SUM(F6:F20)</f>
        <v>0</v>
      </c>
      <c r="G21" s="564" t="e">
        <f>SUM(G6:G20)</f>
        <v>#REF!</v>
      </c>
      <c r="H21" s="565"/>
      <c r="I21" s="598"/>
      <c r="J21" s="592">
        <f>SUM(J6:J20)</f>
        <v>32760</v>
      </c>
      <c r="K21" s="593" t="e">
        <f>SUM(K6:K20)</f>
        <v>#REF!</v>
      </c>
      <c r="L21" s="581" t="e">
        <f>SUM(L6:L20)</f>
        <v>#REF!</v>
      </c>
    </row>
    <row r="22" spans="1:12" s="26" customFormat="1" ht="24" customHeight="1">
      <c r="A22" s="462"/>
      <c r="B22" s="463"/>
      <c r="C22" s="463"/>
      <c r="D22" s="463"/>
      <c r="E22" s="464"/>
      <c r="F22" s="464"/>
      <c r="G22" s="464"/>
      <c r="H22" s="463"/>
      <c r="I22" s="598"/>
      <c r="J22" s="578"/>
      <c r="K22" s="578"/>
      <c r="L22" s="578"/>
    </row>
    <row r="23" spans="1:12" s="26" customFormat="1" ht="28.5" customHeight="1">
      <c r="A23" s="462"/>
      <c r="B23" s="465" t="s">
        <v>32</v>
      </c>
      <c r="C23" s="463" t="s">
        <v>62</v>
      </c>
      <c r="D23" s="463" t="s">
        <v>63</v>
      </c>
      <c r="E23" s="463" t="s">
        <v>64</v>
      </c>
      <c r="F23" s="463"/>
      <c r="G23" s="463"/>
      <c r="H23" s="463"/>
      <c r="I23" s="598"/>
      <c r="J23" s="578"/>
      <c r="K23" s="578"/>
      <c r="L23" s="578"/>
    </row>
    <row r="24" spans="1:12" s="26" customFormat="1" ht="24" customHeight="1">
      <c r="A24" s="462"/>
      <c r="B24" s="463"/>
      <c r="C24" s="732" t="s">
        <v>302</v>
      </c>
      <c r="D24" s="732"/>
      <c r="E24" s="463"/>
      <c r="F24" s="463"/>
      <c r="G24" s="463"/>
      <c r="H24" s="463"/>
      <c r="I24" s="598"/>
      <c r="J24" s="578"/>
      <c r="K24" s="578"/>
      <c r="L24" s="578"/>
    </row>
    <row r="25" spans="1:12" s="26" customFormat="1" ht="43.5" customHeight="1">
      <c r="A25" s="462"/>
      <c r="B25" s="465" t="s">
        <v>32</v>
      </c>
      <c r="C25" s="463" t="s">
        <v>66</v>
      </c>
      <c r="D25" s="463"/>
      <c r="E25" s="463" t="s">
        <v>67</v>
      </c>
      <c r="F25" s="463"/>
      <c r="G25" s="463"/>
      <c r="H25" s="463"/>
      <c r="I25" s="598"/>
      <c r="J25" s="578"/>
      <c r="K25" s="578"/>
      <c r="L25" s="578"/>
    </row>
    <row r="26" spans="1:12" s="26" customFormat="1" ht="24" customHeight="1">
      <c r="A26" s="462"/>
      <c r="B26" s="463"/>
      <c r="C26" s="463" t="s">
        <v>68</v>
      </c>
      <c r="D26" s="463"/>
      <c r="E26" s="463"/>
      <c r="F26" s="463"/>
      <c r="G26" s="463"/>
      <c r="H26" s="463"/>
      <c r="I26" s="598"/>
      <c r="J26" s="578"/>
      <c r="K26" s="578"/>
      <c r="L26" s="578"/>
    </row>
    <row r="27" spans="1:12" s="26" customFormat="1" ht="41.25" customHeight="1">
      <c r="A27" s="462"/>
      <c r="B27" s="465" t="s">
        <v>32</v>
      </c>
      <c r="C27" s="463" t="s">
        <v>66</v>
      </c>
      <c r="D27" s="463"/>
      <c r="E27" s="463" t="s">
        <v>285</v>
      </c>
      <c r="F27" s="463"/>
      <c r="G27" s="463"/>
      <c r="H27" s="463"/>
      <c r="I27" s="598"/>
      <c r="J27" s="578"/>
      <c r="K27" s="578"/>
      <c r="L27" s="578"/>
    </row>
    <row r="28" spans="1:12" s="26" customFormat="1" ht="24" customHeight="1">
      <c r="A28" s="462"/>
      <c r="B28" s="463"/>
      <c r="C28" s="463" t="s">
        <v>68</v>
      </c>
      <c r="D28" s="463"/>
      <c r="E28" s="463"/>
      <c r="F28" s="463"/>
      <c r="G28" s="463"/>
      <c r="H28" s="463"/>
      <c r="I28" s="598"/>
      <c r="J28" s="578"/>
      <c r="K28" s="578"/>
      <c r="L28" s="578"/>
    </row>
    <row r="29" spans="1:12" s="26" customFormat="1" ht="42" customHeight="1">
      <c r="A29" s="462"/>
      <c r="B29" s="465" t="s">
        <v>32</v>
      </c>
      <c r="C29" s="463" t="s">
        <v>66</v>
      </c>
      <c r="D29" s="463"/>
      <c r="E29" s="463" t="s">
        <v>70</v>
      </c>
      <c r="F29" s="463"/>
      <c r="G29" s="463"/>
      <c r="H29" s="463"/>
      <c r="I29" s="598"/>
      <c r="J29" s="578"/>
      <c r="K29" s="578"/>
      <c r="L29" s="578"/>
    </row>
    <row r="30" spans="1:12" s="26" customFormat="1" ht="24" customHeight="1">
      <c r="A30" s="462"/>
      <c r="B30" s="463"/>
      <c r="C30" s="463" t="s">
        <v>68</v>
      </c>
      <c r="D30" s="463"/>
      <c r="E30" s="463"/>
      <c r="F30" s="463"/>
      <c r="G30" s="463"/>
      <c r="H30" s="463"/>
      <c r="I30" s="598"/>
      <c r="J30" s="578"/>
      <c r="K30" s="578"/>
      <c r="L30" s="578"/>
    </row>
    <row r="31" spans="1:12" s="26" customFormat="1" ht="24" customHeight="1">
      <c r="A31" s="462"/>
      <c r="B31" s="463"/>
      <c r="C31" s="463"/>
      <c r="D31" s="463"/>
      <c r="E31" s="463"/>
      <c r="F31" s="463"/>
      <c r="G31" s="463"/>
      <c r="H31" s="463"/>
      <c r="I31" s="598"/>
      <c r="J31" s="578"/>
      <c r="K31" s="578"/>
      <c r="L31" s="578"/>
    </row>
    <row r="32" spans="1:12" s="26" customFormat="1" ht="24" customHeight="1">
      <c r="A32" s="462"/>
      <c r="B32" s="463"/>
      <c r="C32" s="463"/>
      <c r="D32" s="463"/>
      <c r="E32" s="463"/>
      <c r="F32" s="463"/>
      <c r="G32" s="463"/>
      <c r="H32" s="463"/>
      <c r="I32" s="598"/>
      <c r="J32" s="578"/>
      <c r="K32" s="578"/>
      <c r="L32" s="578"/>
    </row>
  </sheetData>
  <sheetProtection/>
  <mergeCells count="5">
    <mergeCell ref="A3:H3"/>
    <mergeCell ref="A21:D21"/>
    <mergeCell ref="C24:D24"/>
    <mergeCell ref="A1:H1"/>
    <mergeCell ref="A2:H2"/>
  </mergeCells>
  <printOptions horizontalCentered="1"/>
  <pageMargins left="0.27" right="0.16" top="0.15748031496062992" bottom="0.15748031496062992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33CC"/>
  </sheetPr>
  <dimension ref="A1:P22"/>
  <sheetViews>
    <sheetView zoomScalePageLayoutView="0" workbookViewId="0" topLeftCell="A1">
      <selection activeCell="A3" sqref="A3:A6"/>
    </sheetView>
  </sheetViews>
  <sheetFormatPr defaultColWidth="9.140625" defaultRowHeight="26.25" customHeight="1"/>
  <cols>
    <col min="1" max="1" width="7.140625" style="2" customWidth="1"/>
    <col min="2" max="2" width="31.00390625" style="2" customWidth="1"/>
    <col min="3" max="3" width="4.00390625" style="170" customWidth="1"/>
    <col min="4" max="4" width="4.00390625" style="162" customWidth="1"/>
    <col min="5" max="8" width="4.00390625" style="6" customWidth="1"/>
    <col min="9" max="9" width="6.421875" style="6" customWidth="1"/>
    <col min="10" max="10" width="8.28125" style="6" customWidth="1"/>
    <col min="11" max="11" width="8.28125" style="2" customWidth="1"/>
    <col min="12" max="12" width="14.57421875" style="2" customWidth="1"/>
    <col min="13" max="13" width="8.00390625" style="2" customWidth="1"/>
    <col min="14" max="14" width="16.421875" style="2" customWidth="1"/>
    <col min="15" max="16" width="11.00390625" style="2" customWidth="1"/>
    <col min="17" max="16384" width="9.140625" style="2" customWidth="1"/>
  </cols>
  <sheetData>
    <row r="1" spans="1:15" s="1" customFormat="1" ht="26.25" customHeight="1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</row>
    <row r="2" spans="1:15" s="1" customFormat="1" ht="26.25" customHeight="1">
      <c r="A2" s="653" t="s">
        <v>124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</row>
    <row r="3" spans="1:15" ht="26.25" customHeight="1">
      <c r="A3" s="654" t="s">
        <v>1</v>
      </c>
      <c r="B3" s="656" t="s">
        <v>2</v>
      </c>
      <c r="C3" s="657" t="s">
        <v>37</v>
      </c>
      <c r="D3" s="658"/>
      <c r="E3" s="658"/>
      <c r="F3" s="658"/>
      <c r="G3" s="658"/>
      <c r="H3" s="658"/>
      <c r="I3" s="668"/>
      <c r="J3" s="665" t="s">
        <v>3</v>
      </c>
      <c r="K3" s="665"/>
      <c r="L3" s="647" t="s">
        <v>6</v>
      </c>
      <c r="M3" s="647" t="s">
        <v>7</v>
      </c>
      <c r="N3" s="647" t="s">
        <v>8</v>
      </c>
      <c r="O3" s="647" t="s">
        <v>9</v>
      </c>
    </row>
    <row r="4" spans="1:15" ht="26.25" customHeight="1">
      <c r="A4" s="654"/>
      <c r="B4" s="656"/>
      <c r="C4" s="669" t="s">
        <v>127</v>
      </c>
      <c r="D4" s="670"/>
      <c r="E4" s="670"/>
      <c r="F4" s="670"/>
      <c r="G4" s="670"/>
      <c r="H4" s="671"/>
      <c r="I4" s="166" t="s">
        <v>128</v>
      </c>
      <c r="J4" s="666" t="s">
        <v>4</v>
      </c>
      <c r="K4" s="667" t="s">
        <v>5</v>
      </c>
      <c r="L4" s="647"/>
      <c r="M4" s="647"/>
      <c r="N4" s="647"/>
      <c r="O4" s="647"/>
    </row>
    <row r="5" spans="1:15" ht="26.25" customHeight="1">
      <c r="A5" s="654"/>
      <c r="B5" s="656"/>
      <c r="C5" s="155">
        <v>26</v>
      </c>
      <c r="D5" s="155">
        <v>27</v>
      </c>
      <c r="E5" s="155">
        <v>28</v>
      </c>
      <c r="F5" s="155">
        <v>29</v>
      </c>
      <c r="G5" s="155">
        <v>30</v>
      </c>
      <c r="H5" s="168">
        <v>31</v>
      </c>
      <c r="I5" s="166">
        <v>1</v>
      </c>
      <c r="J5" s="666"/>
      <c r="K5" s="667"/>
      <c r="L5" s="647"/>
      <c r="M5" s="647"/>
      <c r="N5" s="647"/>
      <c r="O5" s="647"/>
    </row>
    <row r="6" spans="1:15" ht="26.25" customHeight="1">
      <c r="A6" s="672"/>
      <c r="B6" s="656"/>
      <c r="C6" s="155" t="s">
        <v>22</v>
      </c>
      <c r="D6" s="155" t="s">
        <v>126</v>
      </c>
      <c r="E6" s="155" t="s">
        <v>23</v>
      </c>
      <c r="F6" s="155" t="s">
        <v>24</v>
      </c>
      <c r="G6" s="155" t="s">
        <v>25</v>
      </c>
      <c r="H6" s="168" t="s">
        <v>21</v>
      </c>
      <c r="I6" s="166" t="s">
        <v>29</v>
      </c>
      <c r="J6" s="666"/>
      <c r="K6" s="667"/>
      <c r="L6" s="647"/>
      <c r="M6" s="647"/>
      <c r="N6" s="647"/>
      <c r="O6" s="647"/>
    </row>
    <row r="7" spans="1:16" ht="26.25" customHeight="1">
      <c r="A7" s="149">
        <v>1</v>
      </c>
      <c r="B7" s="171" t="e">
        <f>#REF!</f>
        <v>#REF!</v>
      </c>
      <c r="C7" s="175">
        <v>1</v>
      </c>
      <c r="D7" s="175">
        <v>1</v>
      </c>
      <c r="E7" s="175">
        <v>1</v>
      </c>
      <c r="F7" s="175">
        <v>1</v>
      </c>
      <c r="G7" s="175">
        <v>1</v>
      </c>
      <c r="H7" s="173">
        <v>1</v>
      </c>
      <c r="I7" s="174">
        <v>1</v>
      </c>
      <c r="J7" s="148">
        <f>SUM(C7,D7,E7,F7,G7)</f>
        <v>5</v>
      </c>
      <c r="K7" s="149">
        <f>SUM(H7,I7)</f>
        <v>2</v>
      </c>
      <c r="L7" s="150">
        <f>J7*200+K7*400</f>
        <v>1800</v>
      </c>
      <c r="M7" s="151"/>
      <c r="N7" s="152"/>
      <c r="O7" s="152"/>
      <c r="P7" s="2">
        <v>181</v>
      </c>
    </row>
    <row r="8" spans="1:16" ht="26.25" customHeight="1">
      <c r="A8" s="10">
        <v>2</v>
      </c>
      <c r="B8" s="172" t="e">
        <f>#REF!</f>
        <v>#REF!</v>
      </c>
      <c r="C8" s="175">
        <v>1</v>
      </c>
      <c r="D8" s="175">
        <v>1</v>
      </c>
      <c r="E8" s="175">
        <v>1</v>
      </c>
      <c r="F8" s="175">
        <v>1</v>
      </c>
      <c r="G8" s="175">
        <v>1</v>
      </c>
      <c r="H8" s="173">
        <v>1</v>
      </c>
      <c r="I8" s="174">
        <v>1</v>
      </c>
      <c r="J8" s="148">
        <f>SUM(C8,D8,E8,F8,G8)</f>
        <v>5</v>
      </c>
      <c r="K8" s="149">
        <f>SUM(H8,I8)</f>
        <v>2</v>
      </c>
      <c r="L8" s="150">
        <f>J8*200+K8*400</f>
        <v>1800</v>
      </c>
      <c r="M8" s="8"/>
      <c r="N8" s="8"/>
      <c r="O8" s="8"/>
      <c r="P8" s="2">
        <v>181</v>
      </c>
    </row>
    <row r="9" spans="1:16" ht="26.25" customHeight="1">
      <c r="A9" s="149">
        <v>3</v>
      </c>
      <c r="B9" s="172" t="e">
        <f>#REF!</f>
        <v>#REF!</v>
      </c>
      <c r="C9" s="175">
        <v>1</v>
      </c>
      <c r="D9" s="175">
        <v>1</v>
      </c>
      <c r="E9" s="175">
        <v>1</v>
      </c>
      <c r="F9" s="175">
        <v>1</v>
      </c>
      <c r="G9" s="175">
        <v>1</v>
      </c>
      <c r="H9" s="173">
        <v>1</v>
      </c>
      <c r="I9" s="174">
        <v>1</v>
      </c>
      <c r="J9" s="148">
        <f aca="true" t="shared" si="0" ref="J9:J17">SUM(C9,D9,E9,F9,G9)</f>
        <v>5</v>
      </c>
      <c r="K9" s="149">
        <f aca="true" t="shared" si="1" ref="K9:K17">SUM(H9,I9)</f>
        <v>2</v>
      </c>
      <c r="L9" s="150">
        <f aca="true" t="shared" si="2" ref="L9:L17">J9*200+K9*400</f>
        <v>1800</v>
      </c>
      <c r="M9" s="8"/>
      <c r="N9" s="8"/>
      <c r="O9" s="8"/>
      <c r="P9" s="2">
        <v>181</v>
      </c>
    </row>
    <row r="10" spans="1:16" ht="26.25" customHeight="1">
      <c r="A10" s="10">
        <v>4</v>
      </c>
      <c r="B10" s="172" t="e">
        <f>#REF!</f>
        <v>#REF!</v>
      </c>
      <c r="C10" s="175">
        <v>1</v>
      </c>
      <c r="D10" s="175">
        <v>1</v>
      </c>
      <c r="E10" s="175">
        <v>1</v>
      </c>
      <c r="F10" s="175">
        <v>1</v>
      </c>
      <c r="G10" s="175">
        <v>1</v>
      </c>
      <c r="H10" s="173">
        <v>1</v>
      </c>
      <c r="I10" s="174">
        <v>1</v>
      </c>
      <c r="J10" s="148">
        <f t="shared" si="0"/>
        <v>5</v>
      </c>
      <c r="K10" s="149">
        <f t="shared" si="1"/>
        <v>2</v>
      </c>
      <c r="L10" s="150">
        <f t="shared" si="2"/>
        <v>1800</v>
      </c>
      <c r="M10" s="8"/>
      <c r="N10" s="8"/>
      <c r="O10" s="8"/>
      <c r="P10" s="2">
        <v>181</v>
      </c>
    </row>
    <row r="11" spans="1:16" ht="26.25" customHeight="1">
      <c r="A11" s="149">
        <v>5</v>
      </c>
      <c r="B11" s="172" t="e">
        <f>#REF!</f>
        <v>#REF!</v>
      </c>
      <c r="C11" s="175">
        <v>1</v>
      </c>
      <c r="D11" s="175">
        <v>1</v>
      </c>
      <c r="E11" s="175">
        <v>1</v>
      </c>
      <c r="F11" s="175">
        <v>1</v>
      </c>
      <c r="G11" s="175">
        <v>1</v>
      </c>
      <c r="H11" s="173">
        <v>1</v>
      </c>
      <c r="I11" s="174">
        <v>1</v>
      </c>
      <c r="J11" s="148">
        <f t="shared" si="0"/>
        <v>5</v>
      </c>
      <c r="K11" s="149">
        <f t="shared" si="1"/>
        <v>2</v>
      </c>
      <c r="L11" s="150">
        <f t="shared" si="2"/>
        <v>1800</v>
      </c>
      <c r="M11" s="8"/>
      <c r="N11" s="8"/>
      <c r="O11" s="8"/>
      <c r="P11" s="2">
        <v>181</v>
      </c>
    </row>
    <row r="12" spans="1:16" ht="26.25" customHeight="1">
      <c r="A12" s="10">
        <v>6</v>
      </c>
      <c r="B12" s="172" t="e">
        <f>#REF!</f>
        <v>#REF!</v>
      </c>
      <c r="C12" s="175">
        <v>1</v>
      </c>
      <c r="D12" s="175">
        <v>1</v>
      </c>
      <c r="E12" s="175">
        <v>1</v>
      </c>
      <c r="F12" s="175">
        <v>1</v>
      </c>
      <c r="G12" s="175">
        <v>1</v>
      </c>
      <c r="H12" s="173">
        <v>1</v>
      </c>
      <c r="I12" s="174">
        <v>1</v>
      </c>
      <c r="J12" s="148">
        <f t="shared" si="0"/>
        <v>5</v>
      </c>
      <c r="K12" s="149">
        <f t="shared" si="1"/>
        <v>2</v>
      </c>
      <c r="L12" s="150">
        <f t="shared" si="2"/>
        <v>1800</v>
      </c>
      <c r="M12" s="8"/>
      <c r="N12" s="8"/>
      <c r="O12" s="8"/>
      <c r="P12" s="2">
        <v>181</v>
      </c>
    </row>
    <row r="13" spans="1:16" ht="26.25" customHeight="1">
      <c r="A13" s="149">
        <v>7</v>
      </c>
      <c r="B13" s="172" t="e">
        <f>#REF!</f>
        <v>#REF!</v>
      </c>
      <c r="C13" s="175">
        <v>1</v>
      </c>
      <c r="D13" s="175">
        <v>1</v>
      </c>
      <c r="E13" s="175">
        <v>1</v>
      </c>
      <c r="F13" s="175">
        <v>1</v>
      </c>
      <c r="G13" s="175">
        <v>1</v>
      </c>
      <c r="H13" s="173">
        <v>1</v>
      </c>
      <c r="I13" s="174">
        <v>1</v>
      </c>
      <c r="J13" s="148">
        <f t="shared" si="0"/>
        <v>5</v>
      </c>
      <c r="K13" s="149">
        <f t="shared" si="1"/>
        <v>2</v>
      </c>
      <c r="L13" s="150">
        <f t="shared" si="2"/>
        <v>1800</v>
      </c>
      <c r="M13" s="8"/>
      <c r="N13" s="8"/>
      <c r="O13" s="8"/>
      <c r="P13" s="2">
        <v>181</v>
      </c>
    </row>
    <row r="14" spans="1:16" ht="26.25" customHeight="1">
      <c r="A14" s="10">
        <v>8</v>
      </c>
      <c r="B14" s="172" t="e">
        <f>#REF!</f>
        <v>#REF!</v>
      </c>
      <c r="C14" s="175">
        <v>1</v>
      </c>
      <c r="D14" s="175">
        <v>1</v>
      </c>
      <c r="E14" s="175">
        <v>1</v>
      </c>
      <c r="F14" s="175">
        <v>1</v>
      </c>
      <c r="G14" s="175">
        <v>1</v>
      </c>
      <c r="H14" s="173">
        <v>1</v>
      </c>
      <c r="I14" s="174">
        <v>1</v>
      </c>
      <c r="J14" s="148">
        <f t="shared" si="0"/>
        <v>5</v>
      </c>
      <c r="K14" s="149">
        <f t="shared" si="1"/>
        <v>2</v>
      </c>
      <c r="L14" s="150">
        <f t="shared" si="2"/>
        <v>1800</v>
      </c>
      <c r="M14" s="8"/>
      <c r="N14" s="8"/>
      <c r="O14" s="8"/>
      <c r="P14" s="2">
        <v>182</v>
      </c>
    </row>
    <row r="15" spans="1:16" ht="26.25" customHeight="1">
      <c r="A15" s="149">
        <v>9</v>
      </c>
      <c r="B15" s="172" t="e">
        <f>#REF!</f>
        <v>#REF!</v>
      </c>
      <c r="C15" s="175">
        <v>1</v>
      </c>
      <c r="D15" s="175">
        <v>1</v>
      </c>
      <c r="E15" s="175">
        <v>1</v>
      </c>
      <c r="F15" s="175">
        <v>1</v>
      </c>
      <c r="G15" s="175">
        <v>1</v>
      </c>
      <c r="H15" s="173">
        <v>1</v>
      </c>
      <c r="I15" s="174">
        <v>1</v>
      </c>
      <c r="J15" s="148">
        <f t="shared" si="0"/>
        <v>5</v>
      </c>
      <c r="K15" s="149">
        <f t="shared" si="1"/>
        <v>2</v>
      </c>
      <c r="L15" s="150">
        <f t="shared" si="2"/>
        <v>1800</v>
      </c>
      <c r="M15" s="120"/>
      <c r="N15" s="120"/>
      <c r="O15" s="120"/>
      <c r="P15" s="2">
        <v>182</v>
      </c>
    </row>
    <row r="16" spans="1:16" ht="26.25" customHeight="1">
      <c r="A16" s="10">
        <v>10</v>
      </c>
      <c r="B16" s="172" t="e">
        <f>#REF!</f>
        <v>#REF!</v>
      </c>
      <c r="C16" s="175">
        <v>1</v>
      </c>
      <c r="D16" s="175">
        <v>1</v>
      </c>
      <c r="E16" s="175">
        <v>1</v>
      </c>
      <c r="F16" s="175">
        <v>1</v>
      </c>
      <c r="G16" s="175">
        <v>1</v>
      </c>
      <c r="H16" s="176" t="s">
        <v>125</v>
      </c>
      <c r="I16" s="174">
        <v>1</v>
      </c>
      <c r="J16" s="148">
        <f t="shared" si="0"/>
        <v>5</v>
      </c>
      <c r="K16" s="149">
        <f t="shared" si="1"/>
        <v>1</v>
      </c>
      <c r="L16" s="150">
        <f t="shared" si="2"/>
        <v>1400</v>
      </c>
      <c r="M16" s="8"/>
      <c r="N16" s="8"/>
      <c r="O16" s="8"/>
      <c r="P16" s="2">
        <v>182</v>
      </c>
    </row>
    <row r="17" spans="1:16" ht="26.25" customHeight="1">
      <c r="A17" s="149">
        <v>11</v>
      </c>
      <c r="B17" s="172" t="e">
        <f>#REF!</f>
        <v>#REF!</v>
      </c>
      <c r="C17" s="175">
        <v>1</v>
      </c>
      <c r="D17" s="175">
        <v>1</v>
      </c>
      <c r="E17" s="175">
        <v>1</v>
      </c>
      <c r="F17" s="175">
        <v>1</v>
      </c>
      <c r="G17" s="175">
        <v>1</v>
      </c>
      <c r="H17" s="173">
        <v>1</v>
      </c>
      <c r="I17" s="174">
        <v>1</v>
      </c>
      <c r="J17" s="148">
        <f t="shared" si="0"/>
        <v>5</v>
      </c>
      <c r="K17" s="149">
        <f t="shared" si="1"/>
        <v>2</v>
      </c>
      <c r="L17" s="150">
        <f t="shared" si="2"/>
        <v>1800</v>
      </c>
      <c r="M17" s="8"/>
      <c r="N17" s="8"/>
      <c r="O17" s="8"/>
      <c r="P17" s="2">
        <v>181</v>
      </c>
    </row>
    <row r="18" spans="1:15" ht="26.25" customHeight="1">
      <c r="A18" s="88"/>
      <c r="B18" s="100"/>
      <c r="C18" s="92"/>
      <c r="D18" s="92"/>
      <c r="E18" s="92"/>
      <c r="F18" s="92"/>
      <c r="G18" s="92"/>
      <c r="H18" s="169"/>
      <c r="I18" s="167"/>
      <c r="J18" s="129"/>
      <c r="K18" s="101"/>
      <c r="L18" s="102"/>
      <c r="M18" s="89"/>
      <c r="N18" s="89"/>
      <c r="O18" s="89"/>
    </row>
    <row r="19" spans="3:12" ht="26.25" customHeight="1">
      <c r="C19" s="153"/>
      <c r="D19" s="154"/>
      <c r="E19" s="81"/>
      <c r="F19" s="81"/>
      <c r="G19" s="81"/>
      <c r="H19" s="81"/>
      <c r="I19" s="81"/>
      <c r="J19" s="130">
        <f>SUM(J7:J18)</f>
        <v>55</v>
      </c>
      <c r="K19" s="11">
        <f>SUM(K7:K18)</f>
        <v>21</v>
      </c>
      <c r="L19" s="133">
        <f>SUM(L7:L18)</f>
        <v>19400</v>
      </c>
    </row>
    <row r="20" spans="2:11" ht="26.25" customHeight="1">
      <c r="B20" s="2" t="s">
        <v>123</v>
      </c>
      <c r="C20" s="651" t="str">
        <f>_xlfn.BAHTTEXT(L19)</f>
        <v>หนึ่งหมื่นเก้าพันสี่ร้อยบาทถ้วน</v>
      </c>
      <c r="D20" s="651"/>
      <c r="E20" s="651"/>
      <c r="F20" s="651"/>
      <c r="G20" s="651"/>
      <c r="H20" s="651"/>
      <c r="I20" s="651"/>
      <c r="J20" s="651"/>
      <c r="K20" s="2" t="s">
        <v>26</v>
      </c>
    </row>
    <row r="21" ht="26.25" customHeight="1">
      <c r="B21" s="2" t="s">
        <v>11</v>
      </c>
    </row>
    <row r="22" spans="1:11" ht="26.25" customHeight="1">
      <c r="A22" s="2" t="s">
        <v>12</v>
      </c>
      <c r="K22" s="2" t="s">
        <v>129</v>
      </c>
    </row>
  </sheetData>
  <sheetProtection/>
  <mergeCells count="14">
    <mergeCell ref="C3:I3"/>
    <mergeCell ref="C4:H4"/>
    <mergeCell ref="A3:A6"/>
    <mergeCell ref="B3:B6"/>
    <mergeCell ref="J3:K3"/>
    <mergeCell ref="O3:O6"/>
    <mergeCell ref="J4:J6"/>
    <mergeCell ref="K4:K6"/>
    <mergeCell ref="C20:J20"/>
    <mergeCell ref="A1:O1"/>
    <mergeCell ref="A2:O2"/>
    <mergeCell ref="L3:L6"/>
    <mergeCell ref="M3:M6"/>
    <mergeCell ref="N3:N6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0033CC"/>
  </sheetPr>
  <dimension ref="A1:H59"/>
  <sheetViews>
    <sheetView zoomScalePageLayoutView="0" workbookViewId="0" topLeftCell="A18">
      <selection activeCell="J22" sqref="J22"/>
    </sheetView>
  </sheetViews>
  <sheetFormatPr defaultColWidth="9.140625" defaultRowHeight="12.75"/>
  <cols>
    <col min="1" max="1" width="3.8515625" style="55" customWidth="1"/>
    <col min="2" max="2" width="23.57421875" style="56" customWidth="1"/>
    <col min="3" max="3" width="20.140625" style="56" customWidth="1"/>
    <col min="4" max="4" width="15.421875" style="56" customWidth="1"/>
    <col min="5" max="5" width="11.140625" style="56" customWidth="1"/>
    <col min="6" max="6" width="8.8515625" style="56" customWidth="1"/>
    <col min="7" max="7" width="11.28125" style="56" customWidth="1"/>
    <col min="8" max="8" width="8.421875" style="56" customWidth="1"/>
    <col min="9" max="16384" width="9.140625" style="59" customWidth="1"/>
  </cols>
  <sheetData>
    <row r="1" spans="1:8" s="116" customFormat="1" ht="24" customHeight="1">
      <c r="A1" s="661" t="s">
        <v>38</v>
      </c>
      <c r="B1" s="661"/>
      <c r="C1" s="661"/>
      <c r="D1" s="661"/>
      <c r="E1" s="661"/>
      <c r="F1" s="661"/>
      <c r="G1" s="661"/>
      <c r="H1" s="661"/>
    </row>
    <row r="2" spans="1:8" s="116" customFormat="1" ht="24" customHeight="1">
      <c r="A2" s="661" t="s">
        <v>122</v>
      </c>
      <c r="B2" s="661"/>
      <c r="C2" s="661"/>
      <c r="D2" s="661"/>
      <c r="E2" s="661"/>
      <c r="F2" s="661"/>
      <c r="G2" s="661"/>
      <c r="H2" s="661"/>
    </row>
    <row r="3" spans="1:8" s="116" customFormat="1" ht="24" customHeight="1">
      <c r="A3" s="661" t="s">
        <v>121</v>
      </c>
      <c r="B3" s="661"/>
      <c r="C3" s="661"/>
      <c r="D3" s="661"/>
      <c r="E3" s="661"/>
      <c r="F3" s="661"/>
      <c r="G3" s="661"/>
      <c r="H3" s="661"/>
    </row>
    <row r="4" spans="1:8" s="116" customFormat="1" ht="24" customHeight="1">
      <c r="A4" s="99"/>
      <c r="B4" s="3"/>
      <c r="C4" s="104" t="s">
        <v>39</v>
      </c>
      <c r="D4" s="117"/>
      <c r="E4" s="99" t="s">
        <v>40</v>
      </c>
      <c r="F4" s="4"/>
      <c r="G4" s="115" t="s">
        <v>120</v>
      </c>
      <c r="H4" s="3"/>
    </row>
    <row r="5" spans="1:8" s="26" customFormat="1" ht="26.25" customHeight="1" hidden="1">
      <c r="A5" s="25"/>
      <c r="B5" s="27"/>
      <c r="C5" s="28" t="s">
        <v>39</v>
      </c>
      <c r="D5" s="29"/>
      <c r="E5" s="25" t="s">
        <v>40</v>
      </c>
      <c r="F5" s="30"/>
      <c r="G5" s="31" t="s">
        <v>41</v>
      </c>
      <c r="H5" s="27"/>
    </row>
    <row r="6" spans="1:8" s="26" customFormat="1" ht="41.25" customHeight="1">
      <c r="A6" s="32" t="s">
        <v>28</v>
      </c>
      <c r="B6" s="32" t="s">
        <v>42</v>
      </c>
      <c r="C6" s="32" t="s">
        <v>43</v>
      </c>
      <c r="D6" s="32" t="s">
        <v>44</v>
      </c>
      <c r="E6" s="32" t="s">
        <v>45</v>
      </c>
      <c r="F6" s="32" t="s">
        <v>46</v>
      </c>
      <c r="G6" s="32" t="s">
        <v>47</v>
      </c>
      <c r="H6" s="33" t="s">
        <v>48</v>
      </c>
    </row>
    <row r="7" spans="1:8" s="26" customFormat="1" ht="29.25" customHeight="1" hidden="1">
      <c r="A7" s="24">
        <v>1</v>
      </c>
      <c r="B7" s="34" t="s">
        <v>49</v>
      </c>
      <c r="C7" s="35" t="s">
        <v>50</v>
      </c>
      <c r="D7" s="36" t="s">
        <v>51</v>
      </c>
      <c r="E7" s="37"/>
      <c r="F7" s="38">
        <f>E7/107</f>
        <v>0</v>
      </c>
      <c r="G7" s="39">
        <f aca="true" t="shared" si="0" ref="G7:G13">E7-F7</f>
        <v>0</v>
      </c>
      <c r="H7" s="24"/>
    </row>
    <row r="8" spans="1:8" s="26" customFormat="1" ht="27.75" customHeight="1" hidden="1">
      <c r="A8" s="34">
        <v>1</v>
      </c>
      <c r="B8" s="40" t="s">
        <v>52</v>
      </c>
      <c r="C8" s="35" t="s">
        <v>50</v>
      </c>
      <c r="D8" s="36" t="s">
        <v>51</v>
      </c>
      <c r="E8" s="37"/>
      <c r="F8" s="38">
        <f>E8/107</f>
        <v>0</v>
      </c>
      <c r="G8" s="41">
        <f t="shared" si="0"/>
        <v>0</v>
      </c>
      <c r="H8" s="24"/>
    </row>
    <row r="9" spans="1:8" s="26" customFormat="1" ht="27.75" customHeight="1" hidden="1">
      <c r="A9" s="42">
        <v>1</v>
      </c>
      <c r="B9" s="43" t="s">
        <v>53</v>
      </c>
      <c r="C9" s="35" t="s">
        <v>54</v>
      </c>
      <c r="D9" s="36" t="s">
        <v>51</v>
      </c>
      <c r="E9" s="39"/>
      <c r="F9" s="39"/>
      <c r="G9" s="39">
        <f t="shared" si="0"/>
        <v>0</v>
      </c>
      <c r="H9" s="44"/>
    </row>
    <row r="10" spans="1:8" s="26" customFormat="1" ht="27.75" customHeight="1" hidden="1">
      <c r="A10" s="42">
        <v>1</v>
      </c>
      <c r="B10" s="43" t="s">
        <v>52</v>
      </c>
      <c r="C10" s="35" t="s">
        <v>50</v>
      </c>
      <c r="D10" s="45" t="s">
        <v>55</v>
      </c>
      <c r="E10" s="39"/>
      <c r="F10" s="46">
        <f>E10/107</f>
        <v>0</v>
      </c>
      <c r="G10" s="41">
        <f t="shared" si="0"/>
        <v>0</v>
      </c>
      <c r="H10" s="47"/>
    </row>
    <row r="11" spans="1:8" s="26" customFormat="1" ht="27.75" customHeight="1" hidden="1">
      <c r="A11" s="42">
        <v>1</v>
      </c>
      <c r="B11" s="43" t="s">
        <v>56</v>
      </c>
      <c r="C11" s="35" t="s">
        <v>50</v>
      </c>
      <c r="D11" s="48" t="s">
        <v>51</v>
      </c>
      <c r="E11" s="41"/>
      <c r="F11" s="46">
        <f>E11/107</f>
        <v>0</v>
      </c>
      <c r="G11" s="41">
        <f t="shared" si="0"/>
        <v>0</v>
      </c>
      <c r="H11" s="47"/>
    </row>
    <row r="12" spans="1:8" s="26" customFormat="1" ht="24.75" customHeight="1" hidden="1">
      <c r="A12" s="49">
        <v>1</v>
      </c>
      <c r="B12" s="7" t="s">
        <v>57</v>
      </c>
      <c r="C12" s="50" t="s">
        <v>58</v>
      </c>
      <c r="D12" s="51" t="s">
        <v>51</v>
      </c>
      <c r="E12" s="52"/>
      <c r="F12" s="52">
        <f>E12/107</f>
        <v>0</v>
      </c>
      <c r="G12" s="52">
        <f t="shared" si="0"/>
        <v>0</v>
      </c>
      <c r="H12" s="53"/>
    </row>
    <row r="13" spans="1:8" s="26" customFormat="1" ht="24.75" customHeight="1" hidden="1">
      <c r="A13" s="60">
        <v>1</v>
      </c>
      <c r="B13" s="61" t="s">
        <v>59</v>
      </c>
      <c r="C13" s="62" t="s">
        <v>60</v>
      </c>
      <c r="D13" s="63"/>
      <c r="E13" s="64"/>
      <c r="F13" s="64">
        <v>0</v>
      </c>
      <c r="G13" s="64">
        <f t="shared" si="0"/>
        <v>0</v>
      </c>
      <c r="H13" s="65"/>
    </row>
    <row r="14" spans="1:8" s="26" customFormat="1" ht="22.5" customHeight="1" hidden="1">
      <c r="A14" s="76">
        <v>1</v>
      </c>
      <c r="B14" s="156" t="e">
        <f>'เบิก 26 พค.-1 มิย.57'!#REF!</f>
        <v>#REF!</v>
      </c>
      <c r="C14" s="54" t="s">
        <v>71</v>
      </c>
      <c r="D14" s="54" t="s">
        <v>106</v>
      </c>
      <c r="E14" s="78" t="e">
        <f>'เบิก 26 พค.-1 มิย.57'!#REF!</f>
        <v>#REF!</v>
      </c>
      <c r="F14" s="96"/>
      <c r="G14" s="96" t="e">
        <f>E14-F14</f>
        <v>#REF!</v>
      </c>
      <c r="H14" s="79"/>
    </row>
    <row r="15" spans="1:8" s="26" customFormat="1" ht="22.5" customHeight="1">
      <c r="A15" s="76">
        <v>1</v>
      </c>
      <c r="B15" s="125" t="e">
        <f>#REF!</f>
        <v>#REF!</v>
      </c>
      <c r="C15" s="54" t="s">
        <v>71</v>
      </c>
      <c r="D15" s="54" t="s">
        <v>108</v>
      </c>
      <c r="E15" s="78">
        <f>'เบิก 26 พค.-1 มิย.57'!L7</f>
        <v>1800</v>
      </c>
      <c r="F15" s="97"/>
      <c r="G15" s="97">
        <f>E15-F15</f>
        <v>1800</v>
      </c>
      <c r="H15" s="160">
        <v>181</v>
      </c>
    </row>
    <row r="16" spans="1:8" s="26" customFormat="1" ht="22.5" customHeight="1">
      <c r="A16" s="54">
        <v>2</v>
      </c>
      <c r="B16" s="125" t="e">
        <f>#REF!</f>
        <v>#REF!</v>
      </c>
      <c r="C16" s="54" t="s">
        <v>118</v>
      </c>
      <c r="D16" s="54" t="s">
        <v>61</v>
      </c>
      <c r="E16" s="78">
        <f>'เบิก 26 พค.-1 มิย.57'!L8</f>
        <v>1800</v>
      </c>
      <c r="F16" s="97"/>
      <c r="G16" s="97">
        <f aca="true" t="shared" si="1" ref="G16:G25">E16-F16</f>
        <v>1800</v>
      </c>
      <c r="H16" s="160">
        <v>181</v>
      </c>
    </row>
    <row r="17" spans="1:8" s="26" customFormat="1" ht="22.5" customHeight="1">
      <c r="A17" s="76">
        <v>3</v>
      </c>
      <c r="B17" s="125" t="e">
        <f>#REF!</f>
        <v>#REF!</v>
      </c>
      <c r="C17" s="54" t="s">
        <v>119</v>
      </c>
      <c r="D17" s="54" t="s">
        <v>75</v>
      </c>
      <c r="E17" s="78">
        <f>'เบิก 26 พค.-1 มิย.57'!L9</f>
        <v>1800</v>
      </c>
      <c r="F17" s="97"/>
      <c r="G17" s="97">
        <f t="shared" si="1"/>
        <v>1800</v>
      </c>
      <c r="H17" s="160">
        <v>181</v>
      </c>
    </row>
    <row r="18" spans="1:8" s="26" customFormat="1" ht="22.5" customHeight="1">
      <c r="A18" s="54">
        <v>4</v>
      </c>
      <c r="B18" s="13" t="e">
        <f>#REF!</f>
        <v>#REF!</v>
      </c>
      <c r="C18" s="54" t="s">
        <v>88</v>
      </c>
      <c r="D18" s="54" t="s">
        <v>72</v>
      </c>
      <c r="E18" s="78">
        <f>'เบิก 26 พค.-1 มิย.57'!L10</f>
        <v>1800</v>
      </c>
      <c r="F18" s="97"/>
      <c r="G18" s="97">
        <f t="shared" si="1"/>
        <v>1800</v>
      </c>
      <c r="H18" s="160">
        <v>181</v>
      </c>
    </row>
    <row r="19" spans="1:8" s="26" customFormat="1" ht="22.5" customHeight="1">
      <c r="A19" s="76">
        <v>5</v>
      </c>
      <c r="B19" s="125" t="e">
        <f>#REF!</f>
        <v>#REF!</v>
      </c>
      <c r="C19" s="54" t="s">
        <v>88</v>
      </c>
      <c r="D19" s="54" t="s">
        <v>77</v>
      </c>
      <c r="E19" s="78">
        <f>'เบิก 26 พค.-1 มิย.57'!L11</f>
        <v>1800</v>
      </c>
      <c r="F19" s="97"/>
      <c r="G19" s="97">
        <f t="shared" si="1"/>
        <v>1800</v>
      </c>
      <c r="H19" s="160">
        <v>181</v>
      </c>
    </row>
    <row r="20" spans="1:8" s="26" customFormat="1" ht="22.5" customHeight="1">
      <c r="A20" s="54">
        <v>6</v>
      </c>
      <c r="B20" s="125" t="e">
        <f>#REF!</f>
        <v>#REF!</v>
      </c>
      <c r="C20" s="54" t="s">
        <v>88</v>
      </c>
      <c r="D20" s="54" t="s">
        <v>74</v>
      </c>
      <c r="E20" s="78">
        <f>'เบิก 26 พค.-1 มิย.57'!L12</f>
        <v>1800</v>
      </c>
      <c r="F20" s="97"/>
      <c r="G20" s="97">
        <f t="shared" si="1"/>
        <v>1800</v>
      </c>
      <c r="H20" s="160">
        <v>181</v>
      </c>
    </row>
    <row r="21" spans="1:8" s="26" customFormat="1" ht="22.5" customHeight="1">
      <c r="A21" s="76">
        <v>7</v>
      </c>
      <c r="B21" s="125" t="e">
        <f>#REF!</f>
        <v>#REF!</v>
      </c>
      <c r="C21" s="54" t="s">
        <v>88</v>
      </c>
      <c r="D21" s="54" t="s">
        <v>73</v>
      </c>
      <c r="E21" s="78">
        <f>'เบิก 26 พค.-1 มิย.57'!L13</f>
        <v>1800</v>
      </c>
      <c r="F21" s="97"/>
      <c r="G21" s="97">
        <f t="shared" si="1"/>
        <v>1800</v>
      </c>
      <c r="H21" s="160">
        <v>181</v>
      </c>
    </row>
    <row r="22" spans="1:8" s="26" customFormat="1" ht="22.5" customHeight="1">
      <c r="A22" s="54">
        <v>8</v>
      </c>
      <c r="B22" s="125" t="e">
        <f>#REF!</f>
        <v>#REF!</v>
      </c>
      <c r="C22" s="54" t="s">
        <v>88</v>
      </c>
      <c r="D22" s="54" t="s">
        <v>76</v>
      </c>
      <c r="E22" s="78">
        <f>'เบิก 26 พค.-1 มิย.57'!L14</f>
        <v>1800</v>
      </c>
      <c r="F22" s="97"/>
      <c r="G22" s="97">
        <f t="shared" si="1"/>
        <v>1800</v>
      </c>
      <c r="H22" s="160">
        <v>182</v>
      </c>
    </row>
    <row r="23" spans="1:8" s="26" customFormat="1" ht="22.5" customHeight="1">
      <c r="A23" s="76">
        <v>9</v>
      </c>
      <c r="B23" s="125" t="e">
        <f>#REF!</f>
        <v>#REF!</v>
      </c>
      <c r="C23" s="54" t="s">
        <v>88</v>
      </c>
      <c r="D23" s="54" t="s">
        <v>109</v>
      </c>
      <c r="E23" s="78">
        <f>'เบิก 26 พค.-1 มิย.57'!L15</f>
        <v>1800</v>
      </c>
      <c r="F23" s="97"/>
      <c r="G23" s="97">
        <f t="shared" si="1"/>
        <v>1800</v>
      </c>
      <c r="H23" s="160">
        <v>182</v>
      </c>
    </row>
    <row r="24" spans="1:8" s="26" customFormat="1" ht="22.5" customHeight="1">
      <c r="A24" s="54">
        <v>10</v>
      </c>
      <c r="B24" s="125" t="e">
        <f>#REF!</f>
        <v>#REF!</v>
      </c>
      <c r="C24" s="54" t="s">
        <v>88</v>
      </c>
      <c r="D24" s="158" t="s">
        <v>111</v>
      </c>
      <c r="E24" s="78">
        <f>'เบิก 26 พค.-1 มิย.57'!L16</f>
        <v>1400</v>
      </c>
      <c r="F24" s="97"/>
      <c r="G24" s="97">
        <f t="shared" si="1"/>
        <v>1400</v>
      </c>
      <c r="H24" s="160">
        <v>182</v>
      </c>
    </row>
    <row r="25" spans="1:8" s="26" customFormat="1" ht="22.5" customHeight="1">
      <c r="A25" s="76">
        <v>11</v>
      </c>
      <c r="B25" s="125" t="e">
        <f>#REF!</f>
        <v>#REF!</v>
      </c>
      <c r="C25" s="54" t="s">
        <v>88</v>
      </c>
      <c r="D25" s="157" t="s">
        <v>110</v>
      </c>
      <c r="E25" s="78">
        <f>'เบิก 26 พค.-1 มิย.57'!L17</f>
        <v>1800</v>
      </c>
      <c r="F25" s="132"/>
      <c r="G25" s="97">
        <f t="shared" si="1"/>
        <v>1800</v>
      </c>
      <c r="H25" s="160">
        <v>181</v>
      </c>
    </row>
    <row r="26" spans="1:8" s="26" customFormat="1" ht="22.5" customHeight="1">
      <c r="A26" s="163"/>
      <c r="B26" s="164"/>
      <c r="C26" s="165"/>
      <c r="D26" s="165"/>
      <c r="E26" s="165"/>
      <c r="F26" s="165"/>
      <c r="G26" s="165"/>
      <c r="H26" s="165"/>
    </row>
    <row r="27" spans="1:8" s="26" customFormat="1" ht="22.5" customHeight="1">
      <c r="A27" s="163"/>
      <c r="B27" s="164"/>
      <c r="C27" s="165"/>
      <c r="D27" s="165"/>
      <c r="E27" s="165"/>
      <c r="F27" s="165"/>
      <c r="G27" s="165"/>
      <c r="H27" s="165"/>
    </row>
    <row r="28" spans="1:8" s="26" customFormat="1" ht="22.5" customHeight="1">
      <c r="A28" s="68"/>
      <c r="B28" s="67"/>
      <c r="C28" s="68"/>
      <c r="D28" s="68"/>
      <c r="E28" s="68"/>
      <c r="F28" s="68"/>
      <c r="G28" s="68"/>
      <c r="H28" s="68"/>
    </row>
    <row r="29" spans="1:8" s="26" customFormat="1" ht="31.5" customHeight="1">
      <c r="A29" s="673" t="s">
        <v>27</v>
      </c>
      <c r="B29" s="674"/>
      <c r="C29" s="674"/>
      <c r="D29" s="675"/>
      <c r="E29" s="121">
        <f>SUM(E15:E28)</f>
        <v>19400</v>
      </c>
      <c r="F29" s="121"/>
      <c r="G29" s="121">
        <f>SUM(G15:G28)</f>
        <v>19400</v>
      </c>
      <c r="H29" s="66"/>
    </row>
    <row r="30" spans="1:8" s="26" customFormat="1" ht="24" customHeight="1">
      <c r="A30" s="55"/>
      <c r="B30" s="56"/>
      <c r="C30" s="56"/>
      <c r="D30" s="56"/>
      <c r="E30" s="57"/>
      <c r="F30" s="57"/>
      <c r="G30" s="57"/>
      <c r="H30" s="56"/>
    </row>
    <row r="31" spans="1:8" s="26" customFormat="1" ht="24" customHeight="1">
      <c r="A31" s="55"/>
      <c r="B31" s="56"/>
      <c r="C31" s="58" t="s">
        <v>32</v>
      </c>
      <c r="D31" s="56" t="s">
        <v>62</v>
      </c>
      <c r="E31" s="56" t="s">
        <v>63</v>
      </c>
      <c r="F31" s="56" t="s">
        <v>64</v>
      </c>
      <c r="G31" s="56"/>
      <c r="H31" s="56"/>
    </row>
    <row r="32" spans="1:8" s="26" customFormat="1" ht="24" customHeight="1">
      <c r="A32" s="55"/>
      <c r="B32" s="56"/>
      <c r="C32" s="56"/>
      <c r="D32" s="676" t="s">
        <v>65</v>
      </c>
      <c r="E32" s="676"/>
      <c r="F32" s="56"/>
      <c r="G32" s="56"/>
      <c r="H32" s="56"/>
    </row>
    <row r="33" spans="1:8" s="26" customFormat="1" ht="45.75" customHeight="1">
      <c r="A33" s="55"/>
      <c r="B33" s="56"/>
      <c r="C33" s="58" t="s">
        <v>32</v>
      </c>
      <c r="D33" s="56" t="s">
        <v>66</v>
      </c>
      <c r="E33" s="56"/>
      <c r="F33" s="56" t="s">
        <v>67</v>
      </c>
      <c r="G33" s="56"/>
      <c r="H33" s="56"/>
    </row>
    <row r="34" spans="1:8" s="26" customFormat="1" ht="24" customHeight="1">
      <c r="A34" s="55"/>
      <c r="B34" s="56"/>
      <c r="C34" s="56"/>
      <c r="D34" s="56" t="s">
        <v>68</v>
      </c>
      <c r="E34" s="56"/>
      <c r="F34" s="56"/>
      <c r="G34" s="56"/>
      <c r="H34" s="56"/>
    </row>
    <row r="35" spans="1:8" s="26" customFormat="1" ht="45.75" customHeight="1">
      <c r="A35" s="55"/>
      <c r="B35" s="56"/>
      <c r="C35" s="58" t="s">
        <v>32</v>
      </c>
      <c r="D35" s="56" t="s">
        <v>66</v>
      </c>
      <c r="E35" s="56"/>
      <c r="F35" s="56" t="s">
        <v>69</v>
      </c>
      <c r="G35" s="56"/>
      <c r="H35" s="56"/>
    </row>
    <row r="36" spans="1:8" s="26" customFormat="1" ht="24" customHeight="1">
      <c r="A36" s="55"/>
      <c r="B36" s="56"/>
      <c r="C36" s="56"/>
      <c r="D36" s="56" t="s">
        <v>68</v>
      </c>
      <c r="E36" s="56"/>
      <c r="F36" s="56"/>
      <c r="G36" s="56"/>
      <c r="H36" s="56"/>
    </row>
    <row r="37" spans="1:8" s="26" customFormat="1" ht="45" customHeight="1">
      <c r="A37" s="55"/>
      <c r="B37" s="56"/>
      <c r="C37" s="58" t="s">
        <v>32</v>
      </c>
      <c r="D37" s="56" t="s">
        <v>66</v>
      </c>
      <c r="E37" s="56"/>
      <c r="F37" s="56" t="s">
        <v>70</v>
      </c>
      <c r="G37" s="56"/>
      <c r="H37" s="56"/>
    </row>
    <row r="38" spans="1:8" s="26" customFormat="1" ht="24" customHeight="1">
      <c r="A38" s="55"/>
      <c r="B38" s="56"/>
      <c r="C38" s="56"/>
      <c r="D38" s="56" t="s">
        <v>68</v>
      </c>
      <c r="E38" s="56"/>
      <c r="F38" s="56"/>
      <c r="G38" s="56"/>
      <c r="H38" s="56"/>
    </row>
    <row r="39" spans="1:8" s="26" customFormat="1" ht="24" customHeight="1">
      <c r="A39" s="55"/>
      <c r="B39" s="56"/>
      <c r="C39" s="56"/>
      <c r="D39" s="56"/>
      <c r="E39" s="56"/>
      <c r="F39" s="56"/>
      <c r="G39" s="56"/>
      <c r="H39" s="56"/>
    </row>
    <row r="40" spans="1:8" s="26" customFormat="1" ht="24" customHeight="1">
      <c r="A40" s="55"/>
      <c r="B40" s="56"/>
      <c r="C40" s="56"/>
      <c r="D40" s="56"/>
      <c r="E40" s="56"/>
      <c r="F40" s="56"/>
      <c r="G40" s="56"/>
      <c r="H40" s="56"/>
    </row>
    <row r="41" spans="1:8" s="26" customFormat="1" ht="24" customHeight="1">
      <c r="A41" s="55"/>
      <c r="B41" s="56"/>
      <c r="C41" s="56"/>
      <c r="D41" s="56"/>
      <c r="E41" s="56"/>
      <c r="F41" s="56"/>
      <c r="G41" s="56"/>
      <c r="H41" s="56"/>
    </row>
    <row r="42" spans="1:8" s="26" customFormat="1" ht="24" customHeight="1">
      <c r="A42" s="55"/>
      <c r="B42" s="56"/>
      <c r="C42" s="56"/>
      <c r="D42" s="56"/>
      <c r="E42" s="56"/>
      <c r="F42" s="56"/>
      <c r="G42" s="56"/>
      <c r="H42" s="56"/>
    </row>
    <row r="43" spans="1:8" s="26" customFormat="1" ht="24" customHeight="1">
      <c r="A43" s="55"/>
      <c r="B43" s="56"/>
      <c r="C43" s="56"/>
      <c r="D43" s="56"/>
      <c r="E43" s="56"/>
      <c r="F43" s="56"/>
      <c r="G43" s="56"/>
      <c r="H43" s="56"/>
    </row>
    <row r="44" spans="1:8" s="26" customFormat="1" ht="24" customHeight="1">
      <c r="A44" s="55"/>
      <c r="B44" s="56"/>
      <c r="C44" s="56"/>
      <c r="D44" s="56"/>
      <c r="E44" s="56"/>
      <c r="F44" s="56"/>
      <c r="G44" s="56"/>
      <c r="H44" s="56"/>
    </row>
    <row r="45" spans="1:8" s="26" customFormat="1" ht="24" customHeight="1">
      <c r="A45" s="55"/>
      <c r="B45" s="56"/>
      <c r="C45" s="56"/>
      <c r="D45" s="56"/>
      <c r="E45" s="56"/>
      <c r="F45" s="56"/>
      <c r="G45" s="56"/>
      <c r="H45" s="56"/>
    </row>
    <row r="46" spans="1:8" s="26" customFormat="1" ht="24" customHeight="1">
      <c r="A46" s="55"/>
      <c r="B46" s="56"/>
      <c r="C46" s="56"/>
      <c r="D46" s="56"/>
      <c r="E46" s="56"/>
      <c r="F46" s="56"/>
      <c r="G46" s="56"/>
      <c r="H46" s="56"/>
    </row>
    <row r="47" spans="1:8" s="26" customFormat="1" ht="24" customHeight="1">
      <c r="A47" s="55"/>
      <c r="B47" s="56"/>
      <c r="C47" s="56"/>
      <c r="D47" s="56"/>
      <c r="E47" s="56"/>
      <c r="F47" s="56"/>
      <c r="G47" s="56"/>
      <c r="H47" s="56"/>
    </row>
    <row r="48" spans="1:8" s="26" customFormat="1" ht="24" customHeight="1">
      <c r="A48" s="55"/>
      <c r="B48" s="56"/>
      <c r="C48" s="56"/>
      <c r="D48" s="56"/>
      <c r="E48" s="56"/>
      <c r="F48" s="56"/>
      <c r="G48" s="56"/>
      <c r="H48" s="56"/>
    </row>
    <row r="49" spans="1:8" s="26" customFormat="1" ht="24" customHeight="1">
      <c r="A49" s="55"/>
      <c r="B49" s="56"/>
      <c r="C49" s="56"/>
      <c r="D49" s="56"/>
      <c r="E49" s="56"/>
      <c r="F49" s="56"/>
      <c r="G49" s="56"/>
      <c r="H49" s="56"/>
    </row>
    <row r="50" spans="1:8" s="26" customFormat="1" ht="24" customHeight="1">
      <c r="A50" s="55"/>
      <c r="B50" s="56"/>
      <c r="C50" s="56"/>
      <c r="D50" s="56"/>
      <c r="E50" s="56"/>
      <c r="F50" s="56"/>
      <c r="G50" s="56"/>
      <c r="H50" s="56"/>
    </row>
    <row r="51" spans="1:8" s="26" customFormat="1" ht="24" customHeight="1">
      <c r="A51" s="55"/>
      <c r="B51" s="56"/>
      <c r="C51" s="56"/>
      <c r="D51" s="56"/>
      <c r="E51" s="56"/>
      <c r="F51" s="56"/>
      <c r="G51" s="56"/>
      <c r="H51" s="56"/>
    </row>
    <row r="52" spans="1:8" s="26" customFormat="1" ht="24" customHeight="1">
      <c r="A52" s="55"/>
      <c r="B52" s="56"/>
      <c r="C52" s="56"/>
      <c r="D52" s="56"/>
      <c r="E52" s="56"/>
      <c r="F52" s="56"/>
      <c r="G52" s="56"/>
      <c r="H52" s="56"/>
    </row>
    <row r="53" spans="1:8" s="26" customFormat="1" ht="24" customHeight="1">
      <c r="A53" s="55"/>
      <c r="B53" s="56"/>
      <c r="C53" s="56"/>
      <c r="D53" s="56"/>
      <c r="E53" s="56"/>
      <c r="F53" s="56"/>
      <c r="G53" s="56"/>
      <c r="H53" s="56"/>
    </row>
    <row r="54" spans="1:8" s="26" customFormat="1" ht="24" customHeight="1">
      <c r="A54" s="55"/>
      <c r="B54" s="56"/>
      <c r="C54" s="56"/>
      <c r="D54" s="56"/>
      <c r="E54" s="56"/>
      <c r="F54" s="56"/>
      <c r="G54" s="56"/>
      <c r="H54" s="56"/>
    </row>
    <row r="55" spans="1:8" s="26" customFormat="1" ht="24" customHeight="1">
      <c r="A55" s="55"/>
      <c r="B55" s="56"/>
      <c r="C55" s="56"/>
      <c r="D55" s="56"/>
      <c r="E55" s="56"/>
      <c r="F55" s="56"/>
      <c r="G55" s="56"/>
      <c r="H55" s="56"/>
    </row>
    <row r="56" spans="1:8" s="26" customFormat="1" ht="24" customHeight="1">
      <c r="A56" s="55"/>
      <c r="B56" s="56"/>
      <c r="C56" s="56"/>
      <c r="D56" s="56"/>
      <c r="E56" s="56"/>
      <c r="F56" s="56"/>
      <c r="G56" s="56"/>
      <c r="H56" s="56"/>
    </row>
    <row r="57" spans="1:8" s="26" customFormat="1" ht="24" customHeight="1">
      <c r="A57" s="55"/>
      <c r="B57" s="56"/>
      <c r="C57" s="56"/>
      <c r="D57" s="56"/>
      <c r="E57" s="56"/>
      <c r="F57" s="56"/>
      <c r="G57" s="56"/>
      <c r="H57" s="56"/>
    </row>
    <row r="58" spans="1:8" s="26" customFormat="1" ht="24" customHeight="1">
      <c r="A58" s="55"/>
      <c r="B58" s="56"/>
      <c r="C58" s="56"/>
      <c r="D58" s="56"/>
      <c r="E58" s="56"/>
      <c r="F58" s="56"/>
      <c r="G58" s="56"/>
      <c r="H58" s="56"/>
    </row>
    <row r="59" spans="1:8" s="26" customFormat="1" ht="24" customHeight="1">
      <c r="A59" s="55"/>
      <c r="B59" s="56"/>
      <c r="C59" s="56"/>
      <c r="D59" s="56"/>
      <c r="E59" s="56"/>
      <c r="F59" s="56"/>
      <c r="G59" s="56"/>
      <c r="H59" s="56"/>
    </row>
  </sheetData>
  <sheetProtection/>
  <mergeCells count="5">
    <mergeCell ref="A29:D29"/>
    <mergeCell ref="D32:E32"/>
    <mergeCell ref="A1:H1"/>
    <mergeCell ref="A2:H2"/>
    <mergeCell ref="A3:H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AE22"/>
  <sheetViews>
    <sheetView zoomScalePageLayoutView="0" workbookViewId="0" topLeftCell="A1">
      <selection activeCell="Z11" sqref="Z11"/>
    </sheetView>
  </sheetViews>
  <sheetFormatPr defaultColWidth="9.140625" defaultRowHeight="26.25" customHeight="1"/>
  <cols>
    <col min="1" max="1" width="3.57421875" style="2" customWidth="1"/>
    <col min="2" max="2" width="26.28125" style="2" customWidth="1"/>
    <col min="3" max="3" width="2.7109375" style="6" customWidth="1"/>
    <col min="4" max="4" width="2.7109375" style="185" customWidth="1"/>
    <col min="5" max="5" width="2.7109375" style="180" customWidth="1"/>
    <col min="6" max="10" width="2.7109375" style="6" customWidth="1"/>
    <col min="11" max="11" width="2.7109375" style="170" customWidth="1"/>
    <col min="12" max="12" width="2.7109375" style="180" customWidth="1"/>
    <col min="13" max="13" width="2.7109375" style="183" customWidth="1"/>
    <col min="14" max="17" width="2.7109375" style="6" customWidth="1"/>
    <col min="18" max="18" width="2.7109375" style="170" customWidth="1"/>
    <col min="19" max="19" width="2.7109375" style="162" customWidth="1"/>
    <col min="20" max="21" width="2.7109375" style="6" customWidth="1"/>
    <col min="22" max="22" width="9.421875" style="6" customWidth="1"/>
    <col min="23" max="23" width="6.00390625" style="2" customWidth="1"/>
    <col min="24" max="24" width="10.7109375" style="2" customWidth="1"/>
    <col min="25" max="25" width="8.00390625" style="2" customWidth="1"/>
    <col min="26" max="26" width="14.140625" style="2" customWidth="1"/>
    <col min="27" max="27" width="8.8515625" style="2" customWidth="1"/>
    <col min="28" max="28" width="11.00390625" style="2" hidden="1" customWidth="1"/>
    <col min="29" max="16384" width="9.140625" style="2" customWidth="1"/>
  </cols>
  <sheetData>
    <row r="1" spans="1:27" s="1" customFormat="1" ht="26.25" customHeight="1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</row>
    <row r="2" spans="1:27" s="1" customFormat="1" ht="26.25" customHeight="1">
      <c r="A2" s="653" t="s">
        <v>267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</row>
    <row r="3" spans="1:27" ht="26.25" customHeight="1">
      <c r="A3" s="654" t="s">
        <v>1</v>
      </c>
      <c r="B3" s="656" t="s">
        <v>2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68"/>
      <c r="V3" s="665" t="s">
        <v>3</v>
      </c>
      <c r="W3" s="665"/>
      <c r="X3" s="647" t="s">
        <v>6</v>
      </c>
      <c r="Y3" s="647" t="s">
        <v>7</v>
      </c>
      <c r="Z3" s="647" t="s">
        <v>8</v>
      </c>
      <c r="AA3" s="647" t="s">
        <v>9</v>
      </c>
    </row>
    <row r="4" spans="1:27" ht="26.25" customHeight="1">
      <c r="A4" s="654"/>
      <c r="B4" s="656"/>
      <c r="C4" s="155">
        <v>13</v>
      </c>
      <c r="D4" s="184">
        <v>14</v>
      </c>
      <c r="E4" s="177">
        <v>15</v>
      </c>
      <c r="F4" s="155">
        <v>16</v>
      </c>
      <c r="G4" s="155">
        <v>17</v>
      </c>
      <c r="H4" s="155">
        <v>18</v>
      </c>
      <c r="I4" s="155">
        <v>19</v>
      </c>
      <c r="J4" s="155">
        <v>20</v>
      </c>
      <c r="K4" s="168">
        <v>21</v>
      </c>
      <c r="L4" s="166">
        <v>22</v>
      </c>
      <c r="M4" s="155">
        <v>23</v>
      </c>
      <c r="N4" s="155">
        <v>24</v>
      </c>
      <c r="O4" s="155">
        <v>25</v>
      </c>
      <c r="P4" s="155">
        <v>26</v>
      </c>
      <c r="Q4" s="155">
        <v>27</v>
      </c>
      <c r="R4" s="168">
        <v>28</v>
      </c>
      <c r="S4" s="166">
        <v>29</v>
      </c>
      <c r="T4" s="155">
        <v>30</v>
      </c>
      <c r="U4" s="155">
        <v>31</v>
      </c>
      <c r="V4" s="678" t="s">
        <v>4</v>
      </c>
      <c r="W4" s="649" t="s">
        <v>5</v>
      </c>
      <c r="X4" s="647"/>
      <c r="Y4" s="647"/>
      <c r="Z4" s="647"/>
      <c r="AA4" s="647"/>
    </row>
    <row r="5" spans="1:27" ht="26.25" customHeight="1">
      <c r="A5" s="655"/>
      <c r="B5" s="677"/>
      <c r="C5" s="345" t="s">
        <v>25</v>
      </c>
      <c r="D5" s="402" t="s">
        <v>21</v>
      </c>
      <c r="E5" s="397" t="s">
        <v>29</v>
      </c>
      <c r="F5" s="345" t="s">
        <v>22</v>
      </c>
      <c r="G5" s="345" t="s">
        <v>126</v>
      </c>
      <c r="H5" s="345" t="s">
        <v>23</v>
      </c>
      <c r="I5" s="345" t="s">
        <v>24</v>
      </c>
      <c r="J5" s="345" t="s">
        <v>25</v>
      </c>
      <c r="K5" s="402" t="s">
        <v>21</v>
      </c>
      <c r="L5" s="397" t="s">
        <v>29</v>
      </c>
      <c r="M5" s="345" t="s">
        <v>22</v>
      </c>
      <c r="N5" s="345" t="s">
        <v>126</v>
      </c>
      <c r="O5" s="345" t="s">
        <v>23</v>
      </c>
      <c r="P5" s="345" t="s">
        <v>24</v>
      </c>
      <c r="Q5" s="345" t="s">
        <v>25</v>
      </c>
      <c r="R5" s="402" t="s">
        <v>21</v>
      </c>
      <c r="S5" s="397" t="s">
        <v>29</v>
      </c>
      <c r="T5" s="345" t="s">
        <v>22</v>
      </c>
      <c r="U5" s="345" t="s">
        <v>126</v>
      </c>
      <c r="V5" s="679"/>
      <c r="W5" s="650"/>
      <c r="X5" s="648"/>
      <c r="Y5" s="648"/>
      <c r="Z5" s="648"/>
      <c r="AA5" s="648"/>
    </row>
    <row r="6" spans="1:31" ht="26.25" customHeight="1">
      <c r="A6" s="398">
        <v>1</v>
      </c>
      <c r="B6" s="401" t="e">
        <f>#REF!</f>
        <v>#REF!</v>
      </c>
      <c r="C6" s="405">
        <v>1</v>
      </c>
      <c r="D6" s="406">
        <v>1</v>
      </c>
      <c r="E6" s="407">
        <v>1</v>
      </c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192">
        <f>SUM(U6,T6,Q6,P6,O6,N6,M6,J6,I6,H6,G6,C6,F6)</f>
        <v>1</v>
      </c>
      <c r="W6" s="186">
        <f>SUM(D6,E6,K6,L6,R6,S6)</f>
        <v>2</v>
      </c>
      <c r="X6" s="193">
        <f>V6*200+W6*400</f>
        <v>1000</v>
      </c>
      <c r="Y6" s="195"/>
      <c r="Z6" s="195"/>
      <c r="AA6" s="195"/>
      <c r="AD6" s="2">
        <v>161</v>
      </c>
      <c r="AE6" s="411">
        <f>SUM(X6)</f>
        <v>1000</v>
      </c>
    </row>
    <row r="7" spans="1:31" ht="26.25" customHeight="1">
      <c r="A7" s="203">
        <v>2</v>
      </c>
      <c r="B7" s="125" t="e">
        <f>#REF!</f>
        <v>#REF!</v>
      </c>
      <c r="C7" s="198">
        <v>1</v>
      </c>
      <c r="D7" s="199">
        <v>1</v>
      </c>
      <c r="E7" s="200">
        <v>1</v>
      </c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2">
        <f>SUM(U7,T7,Q7,P7,O7,N7,M7,J7,I7,H7,G7,F7,C7)</f>
        <v>1</v>
      </c>
      <c r="W7" s="203">
        <f>SUM(D7,E7,K7,L7,R7,S7)</f>
        <v>2</v>
      </c>
      <c r="X7" s="204">
        <f>V7*200+W7*400</f>
        <v>1000</v>
      </c>
      <c r="Y7" s="357"/>
      <c r="Z7" s="399"/>
      <c r="AA7" s="399"/>
      <c r="AB7" s="2">
        <v>181</v>
      </c>
      <c r="AD7" s="2">
        <v>181</v>
      </c>
      <c r="AE7" s="411">
        <f>SUM(X7,X8,X9,X10,X11,X12,X13,X17)</f>
        <v>23200</v>
      </c>
    </row>
    <row r="8" spans="1:30" ht="26.25" customHeight="1">
      <c r="A8" s="54">
        <v>3</v>
      </c>
      <c r="B8" s="125" t="e">
        <f>#REF!</f>
        <v>#REF!</v>
      </c>
      <c r="C8" s="198">
        <v>1</v>
      </c>
      <c r="D8" s="199">
        <v>1</v>
      </c>
      <c r="E8" s="200">
        <v>1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2">
        <f aca="true" t="shared" si="0" ref="V8:V17">SUM(U8,T8,Q8,P8,O8,N8,M8,J8,I8,H8,G8,F8,C8)</f>
        <v>1</v>
      </c>
      <c r="W8" s="203">
        <f aca="true" t="shared" si="1" ref="W8:W17">SUM(D8,E8,K8,L8,R8,S8)</f>
        <v>2</v>
      </c>
      <c r="X8" s="204">
        <f aca="true" t="shared" si="2" ref="X8:X17">V8*200+W8*400</f>
        <v>1000</v>
      </c>
      <c r="Y8" s="13"/>
      <c r="Z8" s="13"/>
      <c r="AA8" s="13"/>
      <c r="AB8" s="2">
        <v>181</v>
      </c>
      <c r="AD8" s="2">
        <v>181</v>
      </c>
    </row>
    <row r="9" spans="1:30" ht="26.25" customHeight="1">
      <c r="A9" s="203">
        <v>4</v>
      </c>
      <c r="B9" s="125" t="e">
        <f>#REF!</f>
        <v>#REF!</v>
      </c>
      <c r="C9" s="198">
        <v>1</v>
      </c>
      <c r="D9" s="199">
        <v>1</v>
      </c>
      <c r="E9" s="200">
        <v>1</v>
      </c>
      <c r="F9" s="198">
        <v>1</v>
      </c>
      <c r="G9" s="198">
        <v>1</v>
      </c>
      <c r="H9" s="198">
        <v>1</v>
      </c>
      <c r="I9" s="198">
        <v>1</v>
      </c>
      <c r="J9" s="198">
        <v>1</v>
      </c>
      <c r="K9" s="199">
        <v>1</v>
      </c>
      <c r="L9" s="200">
        <v>1</v>
      </c>
      <c r="M9" s="198">
        <v>1</v>
      </c>
      <c r="N9" s="198">
        <v>1</v>
      </c>
      <c r="O9" s="198">
        <v>1</v>
      </c>
      <c r="P9" s="198">
        <v>1</v>
      </c>
      <c r="Q9" s="198">
        <v>1</v>
      </c>
      <c r="R9" s="199">
        <v>1</v>
      </c>
      <c r="S9" s="200">
        <v>1</v>
      </c>
      <c r="T9" s="198">
        <v>1</v>
      </c>
      <c r="U9" s="198">
        <v>1</v>
      </c>
      <c r="V9" s="202">
        <f t="shared" si="0"/>
        <v>13</v>
      </c>
      <c r="W9" s="203">
        <f t="shared" si="1"/>
        <v>6</v>
      </c>
      <c r="X9" s="204">
        <f t="shared" si="2"/>
        <v>5000</v>
      </c>
      <c r="Y9" s="13"/>
      <c r="Z9" s="13"/>
      <c r="AA9" s="13"/>
      <c r="AB9" s="2">
        <v>181</v>
      </c>
      <c r="AD9" s="2">
        <v>181</v>
      </c>
    </row>
    <row r="10" spans="1:30" ht="26.25" customHeight="1">
      <c r="A10" s="54">
        <v>5</v>
      </c>
      <c r="B10" s="125" t="e">
        <f>#REF!</f>
        <v>#REF!</v>
      </c>
      <c r="C10" s="198">
        <v>1</v>
      </c>
      <c r="D10" s="199">
        <v>1</v>
      </c>
      <c r="E10" s="200">
        <v>1</v>
      </c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2">
        <f t="shared" si="0"/>
        <v>1</v>
      </c>
      <c r="W10" s="203">
        <f t="shared" si="1"/>
        <v>2</v>
      </c>
      <c r="X10" s="204">
        <f t="shared" si="2"/>
        <v>1000</v>
      </c>
      <c r="Y10" s="13"/>
      <c r="Z10" s="13"/>
      <c r="AA10" s="13"/>
      <c r="AB10" s="2">
        <v>181</v>
      </c>
      <c r="AD10" s="2">
        <v>181</v>
      </c>
    </row>
    <row r="11" spans="1:30" ht="26.25" customHeight="1">
      <c r="A11" s="203">
        <v>6</v>
      </c>
      <c r="B11" s="125" t="e">
        <f>#REF!</f>
        <v>#REF!</v>
      </c>
      <c r="C11" s="198">
        <v>1</v>
      </c>
      <c r="D11" s="199">
        <v>1</v>
      </c>
      <c r="E11" s="200">
        <v>1</v>
      </c>
      <c r="F11" s="198">
        <v>1</v>
      </c>
      <c r="G11" s="198">
        <v>1</v>
      </c>
      <c r="H11" s="198">
        <v>1</v>
      </c>
      <c r="I11" s="198">
        <v>1</v>
      </c>
      <c r="J11" s="198">
        <v>1</v>
      </c>
      <c r="K11" s="199">
        <v>1</v>
      </c>
      <c r="L11" s="200">
        <v>1</v>
      </c>
      <c r="M11" s="198">
        <v>1</v>
      </c>
      <c r="N11" s="409" t="s">
        <v>131</v>
      </c>
      <c r="O11" s="198">
        <v>1</v>
      </c>
      <c r="P11" s="198">
        <v>1</v>
      </c>
      <c r="Q11" s="198">
        <v>1</v>
      </c>
      <c r="R11" s="199">
        <v>1</v>
      </c>
      <c r="S11" s="200">
        <v>1</v>
      </c>
      <c r="T11" s="198">
        <v>1</v>
      </c>
      <c r="U11" s="409" t="s">
        <v>132</v>
      </c>
      <c r="V11" s="202">
        <f t="shared" si="0"/>
        <v>11</v>
      </c>
      <c r="W11" s="203">
        <f t="shared" si="1"/>
        <v>6</v>
      </c>
      <c r="X11" s="204">
        <f t="shared" si="2"/>
        <v>4600</v>
      </c>
      <c r="Y11" s="13"/>
      <c r="Z11" s="13"/>
      <c r="AA11" s="13"/>
      <c r="AB11" s="2">
        <v>181</v>
      </c>
      <c r="AD11" s="2">
        <v>181</v>
      </c>
    </row>
    <row r="12" spans="1:30" ht="26.25" customHeight="1">
      <c r="A12" s="54">
        <v>7</v>
      </c>
      <c r="B12" s="125" t="e">
        <f>#REF!</f>
        <v>#REF!</v>
      </c>
      <c r="C12" s="198">
        <v>1</v>
      </c>
      <c r="D12" s="409" t="s">
        <v>131</v>
      </c>
      <c r="E12" s="200">
        <v>1</v>
      </c>
      <c r="F12" s="198">
        <v>1</v>
      </c>
      <c r="G12" s="198">
        <v>1</v>
      </c>
      <c r="H12" s="198">
        <v>1</v>
      </c>
      <c r="I12" s="198">
        <v>1</v>
      </c>
      <c r="J12" s="198">
        <v>1</v>
      </c>
      <c r="K12" s="199">
        <v>1</v>
      </c>
      <c r="L12" s="200">
        <v>1</v>
      </c>
      <c r="M12" s="198">
        <v>1</v>
      </c>
      <c r="N12" s="198">
        <v>1</v>
      </c>
      <c r="O12" s="198">
        <v>1</v>
      </c>
      <c r="P12" s="198">
        <v>1</v>
      </c>
      <c r="Q12" s="198">
        <v>1</v>
      </c>
      <c r="R12" s="199">
        <v>1</v>
      </c>
      <c r="S12" s="200">
        <v>1</v>
      </c>
      <c r="T12" s="198">
        <v>1</v>
      </c>
      <c r="U12" s="198">
        <v>1</v>
      </c>
      <c r="V12" s="202">
        <f t="shared" si="0"/>
        <v>13</v>
      </c>
      <c r="W12" s="203">
        <f t="shared" si="1"/>
        <v>5</v>
      </c>
      <c r="X12" s="204">
        <f t="shared" si="2"/>
        <v>4600</v>
      </c>
      <c r="Y12" s="13"/>
      <c r="Z12" s="13"/>
      <c r="AA12" s="13"/>
      <c r="AB12" s="2">
        <v>181</v>
      </c>
      <c r="AD12" s="2">
        <v>181</v>
      </c>
    </row>
    <row r="13" spans="1:30" ht="26.25" customHeight="1">
      <c r="A13" s="203">
        <v>8</v>
      </c>
      <c r="B13" s="125" t="e">
        <f>#REF!</f>
        <v>#REF!</v>
      </c>
      <c r="C13" s="198">
        <v>1</v>
      </c>
      <c r="D13" s="199">
        <v>1</v>
      </c>
      <c r="E13" s="200">
        <v>1</v>
      </c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2">
        <f t="shared" si="0"/>
        <v>1</v>
      </c>
      <c r="W13" s="203">
        <f t="shared" si="1"/>
        <v>2</v>
      </c>
      <c r="X13" s="204">
        <f t="shared" si="2"/>
        <v>1000</v>
      </c>
      <c r="Y13" s="13"/>
      <c r="Z13" s="13"/>
      <c r="AA13" s="13"/>
      <c r="AB13" s="2">
        <v>181</v>
      </c>
      <c r="AD13" s="2">
        <v>181</v>
      </c>
    </row>
    <row r="14" spans="1:31" ht="26.25" customHeight="1">
      <c r="A14" s="54">
        <v>9</v>
      </c>
      <c r="B14" s="125" t="e">
        <f>#REF!</f>
        <v>#REF!</v>
      </c>
      <c r="C14" s="198">
        <v>1</v>
      </c>
      <c r="D14" s="199">
        <v>1</v>
      </c>
      <c r="E14" s="200">
        <v>1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2">
        <f t="shared" si="0"/>
        <v>1</v>
      </c>
      <c r="W14" s="203">
        <f t="shared" si="1"/>
        <v>2</v>
      </c>
      <c r="X14" s="204">
        <f t="shared" si="2"/>
        <v>1000</v>
      </c>
      <c r="Y14" s="13"/>
      <c r="Z14" s="13"/>
      <c r="AA14" s="13"/>
      <c r="AB14" s="2">
        <v>182</v>
      </c>
      <c r="AD14" s="2">
        <v>182</v>
      </c>
      <c r="AE14" s="411">
        <f>SUM(X14,X15,X16)</f>
        <v>10800</v>
      </c>
    </row>
    <row r="15" spans="1:30" ht="26.25" customHeight="1">
      <c r="A15" s="203">
        <v>10</v>
      </c>
      <c r="B15" s="125" t="e">
        <f>#REF!</f>
        <v>#REF!</v>
      </c>
      <c r="C15" s="198">
        <v>1</v>
      </c>
      <c r="D15" s="199">
        <v>1</v>
      </c>
      <c r="E15" s="200">
        <v>1</v>
      </c>
      <c r="F15" s="198">
        <v>1</v>
      </c>
      <c r="G15" s="198">
        <v>1</v>
      </c>
      <c r="H15" s="198">
        <v>1</v>
      </c>
      <c r="I15" s="198">
        <v>1</v>
      </c>
      <c r="J15" s="198">
        <v>1</v>
      </c>
      <c r="K15" s="199">
        <v>1</v>
      </c>
      <c r="L15" s="200">
        <v>1</v>
      </c>
      <c r="M15" s="198">
        <v>1</v>
      </c>
      <c r="N15" s="198">
        <v>1</v>
      </c>
      <c r="O15" s="198">
        <v>1</v>
      </c>
      <c r="P15" s="198">
        <v>1</v>
      </c>
      <c r="Q15" s="198">
        <v>1</v>
      </c>
      <c r="R15" s="199">
        <v>1</v>
      </c>
      <c r="S15" s="200">
        <v>1</v>
      </c>
      <c r="T15" s="198">
        <v>1</v>
      </c>
      <c r="U15" s="198">
        <v>1</v>
      </c>
      <c r="V15" s="202">
        <f t="shared" si="0"/>
        <v>13</v>
      </c>
      <c r="W15" s="203">
        <f t="shared" si="1"/>
        <v>6</v>
      </c>
      <c r="X15" s="204">
        <f t="shared" si="2"/>
        <v>5000</v>
      </c>
      <c r="Y15" s="13"/>
      <c r="Z15" s="13"/>
      <c r="AA15" s="13"/>
      <c r="AB15" s="2">
        <v>182</v>
      </c>
      <c r="AD15" s="2">
        <v>182</v>
      </c>
    </row>
    <row r="16" spans="1:30" ht="26.25" customHeight="1">
      <c r="A16" s="54">
        <v>11</v>
      </c>
      <c r="B16" s="125" t="e">
        <f>#REF!</f>
        <v>#REF!</v>
      </c>
      <c r="C16" s="198">
        <v>1</v>
      </c>
      <c r="D16" s="199">
        <v>1</v>
      </c>
      <c r="E16" s="200">
        <v>1</v>
      </c>
      <c r="F16" s="198">
        <v>1</v>
      </c>
      <c r="G16" s="198">
        <v>1</v>
      </c>
      <c r="H16" s="198">
        <v>1</v>
      </c>
      <c r="I16" s="198">
        <v>1</v>
      </c>
      <c r="J16" s="198">
        <v>1</v>
      </c>
      <c r="K16" s="199">
        <v>1</v>
      </c>
      <c r="L16" s="200">
        <v>1</v>
      </c>
      <c r="M16" s="409" t="s">
        <v>131</v>
      </c>
      <c r="N16" s="198">
        <v>1</v>
      </c>
      <c r="O16" s="198">
        <v>1</v>
      </c>
      <c r="P16" s="198">
        <v>1</v>
      </c>
      <c r="Q16" s="198">
        <v>1</v>
      </c>
      <c r="R16" s="199">
        <v>1</v>
      </c>
      <c r="S16" s="200">
        <v>1</v>
      </c>
      <c r="T16" s="198">
        <v>1</v>
      </c>
      <c r="U16" s="198">
        <v>1</v>
      </c>
      <c r="V16" s="202">
        <f t="shared" si="0"/>
        <v>12</v>
      </c>
      <c r="W16" s="203">
        <f t="shared" si="1"/>
        <v>6</v>
      </c>
      <c r="X16" s="204">
        <f t="shared" si="2"/>
        <v>4800</v>
      </c>
      <c r="Y16" s="13"/>
      <c r="Z16" s="13"/>
      <c r="AA16" s="13"/>
      <c r="AB16" s="2">
        <v>182</v>
      </c>
      <c r="AD16" s="2">
        <v>182</v>
      </c>
    </row>
    <row r="17" spans="1:30" ht="26.25" customHeight="1">
      <c r="A17" s="203">
        <v>12</v>
      </c>
      <c r="B17" s="125" t="e">
        <f>#REF!</f>
        <v>#REF!</v>
      </c>
      <c r="C17" s="198">
        <v>1</v>
      </c>
      <c r="D17" s="199">
        <v>1</v>
      </c>
      <c r="E17" s="200">
        <v>1</v>
      </c>
      <c r="F17" s="198">
        <v>1</v>
      </c>
      <c r="G17" s="198">
        <v>1</v>
      </c>
      <c r="H17" s="198">
        <v>1</v>
      </c>
      <c r="I17" s="198">
        <v>1</v>
      </c>
      <c r="J17" s="198">
        <v>1</v>
      </c>
      <c r="K17" s="199">
        <v>1</v>
      </c>
      <c r="L17" s="200">
        <v>1</v>
      </c>
      <c r="M17" s="198">
        <v>1</v>
      </c>
      <c r="N17" s="198">
        <v>1</v>
      </c>
      <c r="O17" s="198">
        <v>1</v>
      </c>
      <c r="P17" s="198">
        <v>1</v>
      </c>
      <c r="Q17" s="198">
        <v>1</v>
      </c>
      <c r="R17" s="199">
        <v>1</v>
      </c>
      <c r="S17" s="200">
        <v>1</v>
      </c>
      <c r="T17" s="198">
        <v>1</v>
      </c>
      <c r="U17" s="198">
        <v>1</v>
      </c>
      <c r="V17" s="202">
        <f t="shared" si="0"/>
        <v>13</v>
      </c>
      <c r="W17" s="203">
        <f t="shared" si="1"/>
        <v>6</v>
      </c>
      <c r="X17" s="204">
        <f t="shared" si="2"/>
        <v>5000</v>
      </c>
      <c r="Y17" s="13"/>
      <c r="Z17" s="13"/>
      <c r="AA17" s="13"/>
      <c r="AB17" s="2">
        <v>181</v>
      </c>
      <c r="AD17" s="2">
        <v>181</v>
      </c>
    </row>
    <row r="18" spans="1:27" ht="26.25" customHeight="1">
      <c r="A18" s="68"/>
      <c r="B18" s="14"/>
      <c r="C18" s="207"/>
      <c r="D18" s="209"/>
      <c r="E18" s="210"/>
      <c r="F18" s="207"/>
      <c r="G18" s="207"/>
      <c r="H18" s="207"/>
      <c r="I18" s="207"/>
      <c r="J18" s="207"/>
      <c r="K18" s="400"/>
      <c r="L18" s="210"/>
      <c r="M18" s="211"/>
      <c r="N18" s="207"/>
      <c r="O18" s="207"/>
      <c r="P18" s="207"/>
      <c r="Q18" s="207"/>
      <c r="R18" s="400"/>
      <c r="S18" s="208"/>
      <c r="T18" s="207"/>
      <c r="U18" s="207"/>
      <c r="V18" s="212"/>
      <c r="W18" s="213"/>
      <c r="X18" s="214"/>
      <c r="Y18" s="14"/>
      <c r="Z18" s="14"/>
      <c r="AA18" s="14"/>
    </row>
    <row r="19" spans="3:31" ht="26.25" customHeight="1">
      <c r="C19" s="81"/>
      <c r="D19" s="153"/>
      <c r="E19" s="154"/>
      <c r="F19" s="81"/>
      <c r="G19" s="81"/>
      <c r="H19" s="81"/>
      <c r="I19" s="81"/>
      <c r="J19" s="81"/>
      <c r="K19" s="153"/>
      <c r="L19" s="154"/>
      <c r="M19" s="81"/>
      <c r="N19" s="81"/>
      <c r="O19" s="81"/>
      <c r="P19" s="81"/>
      <c r="Q19" s="81"/>
      <c r="R19" s="153"/>
      <c r="S19" s="154"/>
      <c r="T19" s="81"/>
      <c r="U19" s="81"/>
      <c r="V19" s="130">
        <f>SUM(V7:V18)</f>
        <v>80</v>
      </c>
      <c r="W19" s="11">
        <f>SUM(W7:W18)</f>
        <v>45</v>
      </c>
      <c r="X19" s="133">
        <f>SUM(X6:X18)</f>
        <v>35000</v>
      </c>
      <c r="AE19" s="411">
        <f>SUM(AE6:AE18)</f>
        <v>35000</v>
      </c>
    </row>
    <row r="20" spans="2:22" ht="26.25" customHeight="1">
      <c r="B20" s="2" t="s">
        <v>123</v>
      </c>
      <c r="C20" s="651" t="str">
        <f>_xlfn.BAHTTEXT(X19)</f>
        <v>สามหมื่นห้าพันบาทถ้วน</v>
      </c>
      <c r="D20" s="651"/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147" t="s">
        <v>26</v>
      </c>
      <c r="P20" s="147"/>
      <c r="Q20" s="147"/>
      <c r="R20" s="404"/>
      <c r="S20" s="403"/>
      <c r="T20" s="147"/>
      <c r="U20" s="147"/>
      <c r="V20" s="147"/>
    </row>
    <row r="21" ht="26.25" customHeight="1">
      <c r="B21" s="2" t="s">
        <v>11</v>
      </c>
    </row>
    <row r="22" spans="1:22" ht="26.25" customHeight="1">
      <c r="A22" s="2" t="s">
        <v>12</v>
      </c>
      <c r="V22" s="2" t="s">
        <v>129</v>
      </c>
    </row>
  </sheetData>
  <sheetProtection/>
  <mergeCells count="13">
    <mergeCell ref="Z3:Z5"/>
    <mergeCell ref="AA3:AA5"/>
    <mergeCell ref="V4:V5"/>
    <mergeCell ref="W4:W5"/>
    <mergeCell ref="C3:U3"/>
    <mergeCell ref="C20:N20"/>
    <mergeCell ref="A1:AA1"/>
    <mergeCell ref="A2:AA2"/>
    <mergeCell ref="A3:A5"/>
    <mergeCell ref="B3:B5"/>
    <mergeCell ref="V3:W3"/>
    <mergeCell ref="X3:X5"/>
    <mergeCell ref="Y3:Y5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23"/>
  <sheetViews>
    <sheetView zoomScalePageLayoutView="0" workbookViewId="0" topLeftCell="A9">
      <selection activeCell="B18" sqref="B18"/>
    </sheetView>
  </sheetViews>
  <sheetFormatPr defaultColWidth="9.140625" defaultRowHeight="12.75"/>
  <cols>
    <col min="1" max="1" width="6.421875" style="2" customWidth="1"/>
    <col min="2" max="2" width="52.7109375" style="2" customWidth="1"/>
    <col min="3" max="3" width="10.28125" style="2" customWidth="1"/>
    <col min="4" max="4" width="2.8515625" style="2" customWidth="1"/>
    <col min="5" max="5" width="26.140625" style="2" customWidth="1"/>
    <col min="6" max="16384" width="9.140625" style="2" customWidth="1"/>
  </cols>
  <sheetData>
    <row r="1" ht="23.25">
      <c r="B1" s="2" t="s">
        <v>261</v>
      </c>
    </row>
    <row r="2" spans="1:5" ht="23.25">
      <c r="A2" s="2">
        <v>1</v>
      </c>
      <c r="B2" s="2" t="s">
        <v>259</v>
      </c>
      <c r="E2" s="2" t="s">
        <v>262</v>
      </c>
    </row>
    <row r="3" spans="1:5" ht="23.25">
      <c r="A3" s="2">
        <v>2</v>
      </c>
      <c r="B3" s="2" t="s">
        <v>259</v>
      </c>
      <c r="E3" s="2" t="s">
        <v>262</v>
      </c>
    </row>
    <row r="4" spans="1:5" s="20" customFormat="1" ht="35.25" customHeight="1">
      <c r="A4" s="159" t="s">
        <v>28</v>
      </c>
      <c r="B4" s="161" t="s">
        <v>2</v>
      </c>
      <c r="C4" s="662" t="s">
        <v>260</v>
      </c>
      <c r="D4" s="663"/>
      <c r="E4" s="664"/>
    </row>
    <row r="5" spans="1:5" ht="32.25" customHeight="1" hidden="1">
      <c r="A5" s="15">
        <v>1</v>
      </c>
      <c r="B5" s="118"/>
      <c r="C5" s="105"/>
      <c r="D5" s="112"/>
      <c r="E5" s="108"/>
    </row>
    <row r="6" spans="1:5" ht="32.25" customHeight="1">
      <c r="A6" s="98">
        <v>1</v>
      </c>
      <c r="B6" s="118" t="s">
        <v>238</v>
      </c>
      <c r="C6" s="346"/>
      <c r="D6" s="279"/>
      <c r="E6" s="109"/>
    </row>
    <row r="7" spans="1:5" ht="32.25" customHeight="1">
      <c r="A7" s="98">
        <v>2</v>
      </c>
      <c r="B7" s="118" t="s">
        <v>100</v>
      </c>
      <c r="C7" s="346"/>
      <c r="D7" s="279"/>
      <c r="E7" s="109"/>
    </row>
    <row r="8" spans="1:5" ht="32.25" customHeight="1">
      <c r="A8" s="16">
        <v>3</v>
      </c>
      <c r="B8" s="119" t="s">
        <v>14</v>
      </c>
      <c r="C8" s="106"/>
      <c r="D8" s="113"/>
      <c r="E8" s="110"/>
    </row>
    <row r="9" spans="1:5" ht="32.25" customHeight="1">
      <c r="A9" s="98">
        <v>4</v>
      </c>
      <c r="B9" s="119" t="s">
        <v>19</v>
      </c>
      <c r="C9" s="128"/>
      <c r="D9" s="113"/>
      <c r="E9" s="110"/>
    </row>
    <row r="10" spans="1:5" ht="32.25" customHeight="1">
      <c r="A10" s="16">
        <v>5</v>
      </c>
      <c r="B10" s="119" t="s">
        <v>16</v>
      </c>
      <c r="C10" s="128"/>
      <c r="D10" s="113"/>
      <c r="E10" s="110"/>
    </row>
    <row r="11" spans="1:5" ht="32.25" customHeight="1">
      <c r="A11" s="98">
        <v>6</v>
      </c>
      <c r="B11" s="119" t="s">
        <v>15</v>
      </c>
      <c r="C11" s="106"/>
      <c r="D11" s="113"/>
      <c r="E11" s="110"/>
    </row>
    <row r="12" spans="1:5" ht="32.25" customHeight="1">
      <c r="A12" s="16">
        <v>7</v>
      </c>
      <c r="B12" s="119" t="s">
        <v>17</v>
      </c>
      <c r="C12" s="128"/>
      <c r="D12" s="113"/>
      <c r="E12" s="110"/>
    </row>
    <row r="13" spans="1:5" ht="32.25" customHeight="1">
      <c r="A13" s="98">
        <v>8</v>
      </c>
      <c r="B13" s="119" t="s">
        <v>20</v>
      </c>
      <c r="C13" s="128"/>
      <c r="D13" s="113"/>
      <c r="E13" s="110"/>
    </row>
    <row r="14" spans="1:5" ht="32.25" customHeight="1">
      <c r="A14" s="16">
        <v>9</v>
      </c>
      <c r="B14" s="119" t="s">
        <v>18</v>
      </c>
      <c r="C14" s="128"/>
      <c r="D14" s="113"/>
      <c r="E14" s="110"/>
    </row>
    <row r="15" spans="1:5" ht="32.25" customHeight="1">
      <c r="A15" s="98">
        <v>10</v>
      </c>
      <c r="B15" s="119" t="s">
        <v>107</v>
      </c>
      <c r="C15" s="106"/>
      <c r="D15" s="113"/>
      <c r="E15" s="110"/>
    </row>
    <row r="16" spans="1:5" ht="32.25" customHeight="1">
      <c r="A16" s="16">
        <v>11</v>
      </c>
      <c r="B16" s="392" t="s">
        <v>263</v>
      </c>
      <c r="C16" s="393"/>
      <c r="D16" s="343"/>
      <c r="E16" s="344"/>
    </row>
    <row r="17" spans="1:5" ht="32.25" customHeight="1">
      <c r="A17" s="98">
        <v>12</v>
      </c>
      <c r="B17" s="392" t="s">
        <v>264</v>
      </c>
      <c r="C17" s="393"/>
      <c r="D17" s="343"/>
      <c r="E17" s="344"/>
    </row>
    <row r="18" spans="1:5" ht="32.25" customHeight="1">
      <c r="A18" s="396">
        <v>13</v>
      </c>
      <c r="B18" s="395" t="s">
        <v>265</v>
      </c>
      <c r="C18" s="393"/>
      <c r="D18" s="343"/>
      <c r="E18" s="344"/>
    </row>
    <row r="19" spans="1:5" ht="32.25" customHeight="1">
      <c r="A19" s="396">
        <v>14</v>
      </c>
      <c r="B19" s="395" t="s">
        <v>266</v>
      </c>
      <c r="C19" s="393"/>
      <c r="D19" s="343"/>
      <c r="E19" s="344"/>
    </row>
    <row r="20" spans="1:5" ht="32.25" customHeight="1">
      <c r="A20" s="17"/>
      <c r="B20" s="107"/>
      <c r="C20" s="107"/>
      <c r="D20" s="114"/>
      <c r="E20" s="111"/>
    </row>
    <row r="23" ht="23.25">
      <c r="B23" s="21"/>
    </row>
  </sheetData>
  <sheetProtection/>
  <mergeCells count="1">
    <mergeCell ref="C4:E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X21"/>
  <sheetViews>
    <sheetView zoomScalePageLayoutView="0" workbookViewId="0" topLeftCell="A2">
      <pane ySplit="4" topLeftCell="A6" activePane="bottomLeft" state="frozen"/>
      <selection pane="topLeft" activeCell="A2" sqref="A2"/>
      <selection pane="bottomLeft" activeCell="V13" sqref="V13"/>
    </sheetView>
  </sheetViews>
  <sheetFormatPr defaultColWidth="9.140625" defaultRowHeight="26.25" customHeight="1"/>
  <cols>
    <col min="1" max="1" width="3.57421875" style="2" customWidth="1"/>
    <col min="2" max="2" width="26.28125" style="2" customWidth="1"/>
    <col min="3" max="4" width="3.28125" style="170" customWidth="1"/>
    <col min="5" max="5" width="3.28125" style="162" customWidth="1"/>
    <col min="6" max="10" width="3.28125" style="6" customWidth="1"/>
    <col min="11" max="11" width="3.28125" style="170" customWidth="1"/>
    <col min="12" max="12" width="3.28125" style="162" customWidth="1"/>
    <col min="13" max="14" width="3.28125" style="180" customWidth="1"/>
    <col min="15" max="17" width="3.28125" style="6" customWidth="1"/>
    <col min="18" max="18" width="7.421875" style="6" customWidth="1"/>
    <col min="19" max="19" width="7.421875" style="2" customWidth="1"/>
    <col min="20" max="20" width="12.8515625" style="2" customWidth="1"/>
    <col min="21" max="21" width="8.00390625" style="2" customWidth="1"/>
    <col min="22" max="22" width="14.140625" style="2" customWidth="1"/>
    <col min="23" max="23" width="9.28125" style="2" customWidth="1"/>
    <col min="24" max="24" width="11.00390625" style="2" hidden="1" customWidth="1"/>
    <col min="25" max="16384" width="9.140625" style="2" customWidth="1"/>
  </cols>
  <sheetData>
    <row r="1" spans="1:23" s="1" customFormat="1" ht="26.25" customHeight="1">
      <c r="A1" s="652" t="s">
        <v>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</row>
    <row r="2" spans="1:23" s="1" customFormat="1" ht="26.25" customHeight="1">
      <c r="A2" s="653" t="s">
        <v>130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</row>
    <row r="3" spans="1:23" ht="26.25" customHeight="1">
      <c r="A3" s="654" t="s">
        <v>1</v>
      </c>
      <c r="B3" s="656" t="s">
        <v>2</v>
      </c>
      <c r="C3" s="657" t="s">
        <v>37</v>
      </c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68"/>
      <c r="R3" s="665" t="s">
        <v>3</v>
      </c>
      <c r="S3" s="665"/>
      <c r="T3" s="647" t="s">
        <v>6</v>
      </c>
      <c r="U3" s="647" t="s">
        <v>7</v>
      </c>
      <c r="V3" s="647" t="s">
        <v>8</v>
      </c>
      <c r="W3" s="647" t="s">
        <v>9</v>
      </c>
    </row>
    <row r="4" spans="1:23" ht="26.25" customHeight="1">
      <c r="A4" s="654"/>
      <c r="B4" s="656"/>
      <c r="C4" s="155">
        <v>1</v>
      </c>
      <c r="D4" s="168">
        <v>2</v>
      </c>
      <c r="E4" s="166">
        <v>3</v>
      </c>
      <c r="F4" s="155">
        <v>4</v>
      </c>
      <c r="G4" s="155">
        <v>5</v>
      </c>
      <c r="H4" s="155">
        <v>6</v>
      </c>
      <c r="I4" s="155">
        <v>7</v>
      </c>
      <c r="J4" s="155">
        <v>8</v>
      </c>
      <c r="K4" s="168">
        <v>9</v>
      </c>
      <c r="L4" s="166">
        <v>10</v>
      </c>
      <c r="M4" s="177">
        <v>11</v>
      </c>
      <c r="N4" s="177">
        <v>12</v>
      </c>
      <c r="O4" s="155">
        <v>13</v>
      </c>
      <c r="P4" s="155">
        <v>14</v>
      </c>
      <c r="Q4" s="155">
        <v>15</v>
      </c>
      <c r="R4" s="678" t="s">
        <v>4</v>
      </c>
      <c r="S4" s="649" t="s">
        <v>5</v>
      </c>
      <c r="T4" s="647"/>
      <c r="U4" s="647"/>
      <c r="V4" s="647"/>
      <c r="W4" s="647"/>
    </row>
    <row r="5" spans="1:23" ht="26.25" customHeight="1">
      <c r="A5" s="672"/>
      <c r="B5" s="656"/>
      <c r="C5" s="155" t="s">
        <v>25</v>
      </c>
      <c r="D5" s="168" t="s">
        <v>21</v>
      </c>
      <c r="E5" s="166" t="s">
        <v>29</v>
      </c>
      <c r="F5" s="155" t="s">
        <v>22</v>
      </c>
      <c r="G5" s="155" t="s">
        <v>126</v>
      </c>
      <c r="H5" s="155" t="s">
        <v>23</v>
      </c>
      <c r="I5" s="155" t="s">
        <v>24</v>
      </c>
      <c r="J5" s="155" t="s">
        <v>25</v>
      </c>
      <c r="K5" s="168" t="s">
        <v>21</v>
      </c>
      <c r="L5" s="166" t="s">
        <v>29</v>
      </c>
      <c r="M5" s="177" t="s">
        <v>22</v>
      </c>
      <c r="N5" s="177" t="s">
        <v>126</v>
      </c>
      <c r="O5" s="155" t="s">
        <v>23</v>
      </c>
      <c r="P5" s="155" t="s">
        <v>24</v>
      </c>
      <c r="Q5" s="155" t="s">
        <v>25</v>
      </c>
      <c r="R5" s="683"/>
      <c r="S5" s="684"/>
      <c r="T5" s="647"/>
      <c r="U5" s="647"/>
      <c r="V5" s="647"/>
      <c r="W5" s="647"/>
    </row>
    <row r="6" spans="1:24" ht="26.25" customHeight="1">
      <c r="A6" s="149">
        <v>1</v>
      </c>
      <c r="B6" s="171" t="e">
        <f>#REF!</f>
        <v>#REF!</v>
      </c>
      <c r="C6" s="175">
        <v>1</v>
      </c>
      <c r="D6" s="173">
        <v>1</v>
      </c>
      <c r="E6" s="174">
        <v>1</v>
      </c>
      <c r="F6" s="175">
        <v>1</v>
      </c>
      <c r="G6" s="175">
        <v>1</v>
      </c>
      <c r="H6" s="175">
        <v>1</v>
      </c>
      <c r="I6" s="175">
        <v>1</v>
      </c>
      <c r="J6" s="175">
        <v>1</v>
      </c>
      <c r="K6" s="173">
        <v>1</v>
      </c>
      <c r="L6" s="174">
        <v>1</v>
      </c>
      <c r="M6" s="178">
        <v>1</v>
      </c>
      <c r="N6" s="178">
        <v>1</v>
      </c>
      <c r="O6" s="175">
        <v>1</v>
      </c>
      <c r="P6" s="175">
        <v>1</v>
      </c>
      <c r="Q6" s="175">
        <v>1</v>
      </c>
      <c r="R6" s="148">
        <f>SUM(Q6,P6,O6,J6,I6,H6,G6,F6,C6)</f>
        <v>9</v>
      </c>
      <c r="S6" s="149">
        <f>SUM(D6,E6,K6,L6,M6,N6)</f>
        <v>6</v>
      </c>
      <c r="T6" s="150">
        <f>R6*200+S6*400</f>
        <v>4200</v>
      </c>
      <c r="U6" s="151"/>
      <c r="V6" s="152"/>
      <c r="W6" s="680" t="s">
        <v>133</v>
      </c>
      <c r="X6" s="2">
        <v>181</v>
      </c>
    </row>
    <row r="7" spans="1:24" ht="26.25" customHeight="1">
      <c r="A7" s="10">
        <v>2</v>
      </c>
      <c r="B7" s="172" t="e">
        <f>#REF!</f>
        <v>#REF!</v>
      </c>
      <c r="C7" s="175">
        <v>1</v>
      </c>
      <c r="D7" s="173">
        <v>1</v>
      </c>
      <c r="E7" s="174">
        <v>1</v>
      </c>
      <c r="F7" s="175">
        <v>1</v>
      </c>
      <c r="G7" s="175">
        <v>1</v>
      </c>
      <c r="H7" s="175">
        <v>1</v>
      </c>
      <c r="I7" s="175">
        <v>1</v>
      </c>
      <c r="J7" s="175">
        <v>1</v>
      </c>
      <c r="K7" s="173">
        <v>1</v>
      </c>
      <c r="L7" s="174">
        <v>1</v>
      </c>
      <c r="M7" s="178">
        <v>1</v>
      </c>
      <c r="N7" s="178">
        <v>1</v>
      </c>
      <c r="O7" s="175">
        <v>1</v>
      </c>
      <c r="P7" s="175">
        <v>1</v>
      </c>
      <c r="Q7" s="175">
        <v>1</v>
      </c>
      <c r="R7" s="148">
        <f>SUM(Q7,P7,O7,J7,I7,H7,G7,F7,C7)</f>
        <v>9</v>
      </c>
      <c r="S7" s="149">
        <f>SUM(D7,E7,K7,L7,M7,N7)</f>
        <v>6</v>
      </c>
      <c r="T7" s="150">
        <f>R7*200+S7*400</f>
        <v>4200</v>
      </c>
      <c r="U7" s="8"/>
      <c r="V7" s="8"/>
      <c r="W7" s="681"/>
      <c r="X7" s="2">
        <v>181</v>
      </c>
    </row>
    <row r="8" spans="1:24" ht="26.25" customHeight="1">
      <c r="A8" s="149">
        <v>3</v>
      </c>
      <c r="B8" s="172" t="e">
        <f>#REF!</f>
        <v>#REF!</v>
      </c>
      <c r="C8" s="175">
        <v>1</v>
      </c>
      <c r="D8" s="173">
        <v>1</v>
      </c>
      <c r="E8" s="174">
        <v>1</v>
      </c>
      <c r="F8" s="175">
        <v>1</v>
      </c>
      <c r="G8" s="175">
        <v>1</v>
      </c>
      <c r="H8" s="175">
        <v>1</v>
      </c>
      <c r="I8" s="175">
        <v>1</v>
      </c>
      <c r="J8" s="175">
        <v>1</v>
      </c>
      <c r="K8" s="173">
        <v>1</v>
      </c>
      <c r="L8" s="174">
        <v>1</v>
      </c>
      <c r="M8" s="178">
        <v>1</v>
      </c>
      <c r="N8" s="178">
        <v>1</v>
      </c>
      <c r="O8" s="175">
        <v>1</v>
      </c>
      <c r="P8" s="175">
        <v>1</v>
      </c>
      <c r="Q8" s="175">
        <v>1</v>
      </c>
      <c r="R8" s="148">
        <f aca="true" t="shared" si="0" ref="R8:R16">SUM(Q8,P8,O8,J8,I8,H8,G8,F8,C8)</f>
        <v>9</v>
      </c>
      <c r="S8" s="149">
        <f aca="true" t="shared" si="1" ref="S8:S16">SUM(D8,E8,K8,L8,M8,N8)</f>
        <v>6</v>
      </c>
      <c r="T8" s="150">
        <f aca="true" t="shared" si="2" ref="T8:T16">R8*200+S8*400</f>
        <v>4200</v>
      </c>
      <c r="U8" s="8"/>
      <c r="V8" s="8"/>
      <c r="W8" s="681"/>
      <c r="X8" s="2">
        <v>181</v>
      </c>
    </row>
    <row r="9" spans="1:24" ht="26.25" customHeight="1">
      <c r="A9" s="10">
        <v>4</v>
      </c>
      <c r="B9" s="172" t="e">
        <f>#REF!</f>
        <v>#REF!</v>
      </c>
      <c r="C9" s="175">
        <v>1</v>
      </c>
      <c r="D9" s="173">
        <v>1</v>
      </c>
      <c r="E9" s="174">
        <v>1</v>
      </c>
      <c r="F9" s="175">
        <v>1</v>
      </c>
      <c r="G9" s="175">
        <v>1</v>
      </c>
      <c r="H9" s="175">
        <v>1</v>
      </c>
      <c r="I9" s="175">
        <v>1</v>
      </c>
      <c r="J9" s="175">
        <v>1</v>
      </c>
      <c r="K9" s="173">
        <v>1</v>
      </c>
      <c r="L9" s="174">
        <v>1</v>
      </c>
      <c r="M9" s="178">
        <v>1</v>
      </c>
      <c r="N9" s="178">
        <v>1</v>
      </c>
      <c r="O9" s="175">
        <v>1</v>
      </c>
      <c r="P9" s="175">
        <v>1</v>
      </c>
      <c r="Q9" s="175">
        <v>1</v>
      </c>
      <c r="R9" s="148">
        <f t="shared" si="0"/>
        <v>9</v>
      </c>
      <c r="S9" s="149">
        <f t="shared" si="1"/>
        <v>6</v>
      </c>
      <c r="T9" s="150">
        <f t="shared" si="2"/>
        <v>4200</v>
      </c>
      <c r="U9" s="8"/>
      <c r="V9" s="8"/>
      <c r="W9" s="681"/>
      <c r="X9" s="2">
        <v>181</v>
      </c>
    </row>
    <row r="10" spans="1:24" ht="26.25" customHeight="1">
      <c r="A10" s="149">
        <v>5</v>
      </c>
      <c r="B10" s="172" t="e">
        <f>#REF!</f>
        <v>#REF!</v>
      </c>
      <c r="C10" s="175">
        <v>1</v>
      </c>
      <c r="D10" s="173">
        <v>1</v>
      </c>
      <c r="E10" s="174">
        <v>1</v>
      </c>
      <c r="F10" s="181" t="s">
        <v>132</v>
      </c>
      <c r="G10" s="181" t="s">
        <v>132</v>
      </c>
      <c r="H10" s="181" t="s">
        <v>132</v>
      </c>
      <c r="I10" s="181" t="s">
        <v>132</v>
      </c>
      <c r="J10" s="181" t="s">
        <v>132</v>
      </c>
      <c r="K10" s="173">
        <v>1</v>
      </c>
      <c r="L10" s="174">
        <v>1</v>
      </c>
      <c r="M10" s="178">
        <v>1</v>
      </c>
      <c r="N10" s="178">
        <v>1</v>
      </c>
      <c r="O10" s="175">
        <v>1</v>
      </c>
      <c r="P10" s="215" t="s">
        <v>131</v>
      </c>
      <c r="Q10" s="175">
        <v>1</v>
      </c>
      <c r="R10" s="148">
        <f t="shared" si="0"/>
        <v>3</v>
      </c>
      <c r="S10" s="149">
        <f t="shared" si="1"/>
        <v>6</v>
      </c>
      <c r="T10" s="150">
        <f t="shared" si="2"/>
        <v>3000</v>
      </c>
      <c r="U10" s="8"/>
      <c r="V10" s="8"/>
      <c r="W10" s="681"/>
      <c r="X10" s="2">
        <v>181</v>
      </c>
    </row>
    <row r="11" spans="1:24" ht="26.25" customHeight="1">
      <c r="A11" s="10">
        <v>6</v>
      </c>
      <c r="B11" s="172" t="e">
        <f>#REF!</f>
        <v>#REF!</v>
      </c>
      <c r="C11" s="175">
        <v>1</v>
      </c>
      <c r="D11" s="215" t="s">
        <v>131</v>
      </c>
      <c r="E11" s="174">
        <v>1</v>
      </c>
      <c r="F11" s="175">
        <v>1</v>
      </c>
      <c r="G11" s="175">
        <v>1</v>
      </c>
      <c r="H11" s="175">
        <v>1</v>
      </c>
      <c r="I11" s="175">
        <v>1</v>
      </c>
      <c r="J11" s="175">
        <v>1</v>
      </c>
      <c r="K11" s="173">
        <v>1</v>
      </c>
      <c r="L11" s="174">
        <v>1</v>
      </c>
      <c r="M11" s="178">
        <v>1</v>
      </c>
      <c r="N11" s="178">
        <v>1</v>
      </c>
      <c r="O11" s="175">
        <v>1</v>
      </c>
      <c r="P11" s="175">
        <v>1</v>
      </c>
      <c r="Q11" s="175">
        <v>1</v>
      </c>
      <c r="R11" s="148">
        <f t="shared" si="0"/>
        <v>9</v>
      </c>
      <c r="S11" s="149">
        <f t="shared" si="1"/>
        <v>5</v>
      </c>
      <c r="T11" s="150">
        <f t="shared" si="2"/>
        <v>3800</v>
      </c>
      <c r="U11" s="8"/>
      <c r="V11" s="8"/>
      <c r="W11" s="681"/>
      <c r="X11" s="2">
        <v>181</v>
      </c>
    </row>
    <row r="12" spans="1:24" ht="26.25" customHeight="1">
      <c r="A12" s="149">
        <v>7</v>
      </c>
      <c r="B12" s="172" t="e">
        <f>#REF!</f>
        <v>#REF!</v>
      </c>
      <c r="C12" s="175">
        <v>1</v>
      </c>
      <c r="D12" s="173">
        <v>1</v>
      </c>
      <c r="E12" s="174">
        <v>1</v>
      </c>
      <c r="F12" s="175">
        <v>1</v>
      </c>
      <c r="G12" s="175">
        <v>1</v>
      </c>
      <c r="H12" s="175">
        <v>1</v>
      </c>
      <c r="I12" s="175">
        <v>1</v>
      </c>
      <c r="J12" s="175">
        <v>1</v>
      </c>
      <c r="K12" s="173">
        <v>1</v>
      </c>
      <c r="L12" s="174">
        <v>1</v>
      </c>
      <c r="M12" s="178">
        <v>1</v>
      </c>
      <c r="N12" s="178">
        <v>1</v>
      </c>
      <c r="O12" s="175">
        <v>1</v>
      </c>
      <c r="P12" s="175">
        <v>1</v>
      </c>
      <c r="Q12" s="175">
        <v>1</v>
      </c>
      <c r="R12" s="148">
        <f t="shared" si="0"/>
        <v>9</v>
      </c>
      <c r="S12" s="149">
        <f t="shared" si="1"/>
        <v>6</v>
      </c>
      <c r="T12" s="150">
        <f t="shared" si="2"/>
        <v>4200</v>
      </c>
      <c r="U12" s="8"/>
      <c r="V12" s="8"/>
      <c r="W12" s="681"/>
      <c r="X12" s="2">
        <v>181</v>
      </c>
    </row>
    <row r="13" spans="1:24" ht="26.25" customHeight="1">
      <c r="A13" s="10">
        <v>8</v>
      </c>
      <c r="B13" s="172" t="e">
        <f>#REF!</f>
        <v>#REF!</v>
      </c>
      <c r="C13" s="175">
        <v>1</v>
      </c>
      <c r="D13" s="173">
        <v>1</v>
      </c>
      <c r="E13" s="174">
        <v>1</v>
      </c>
      <c r="F13" s="175">
        <v>1</v>
      </c>
      <c r="G13" s="175">
        <v>1</v>
      </c>
      <c r="H13" s="175">
        <v>1</v>
      </c>
      <c r="I13" s="175">
        <v>1</v>
      </c>
      <c r="J13" s="175">
        <v>1</v>
      </c>
      <c r="K13" s="173">
        <v>1</v>
      </c>
      <c r="L13" s="174">
        <v>1</v>
      </c>
      <c r="M13" s="178">
        <v>1</v>
      </c>
      <c r="N13" s="178">
        <v>1</v>
      </c>
      <c r="O13" s="175">
        <v>1</v>
      </c>
      <c r="P13" s="175">
        <v>1</v>
      </c>
      <c r="Q13" s="175">
        <v>1</v>
      </c>
      <c r="R13" s="148">
        <f t="shared" si="0"/>
        <v>9</v>
      </c>
      <c r="S13" s="149">
        <f t="shared" si="1"/>
        <v>6</v>
      </c>
      <c r="T13" s="150">
        <f t="shared" si="2"/>
        <v>4200</v>
      </c>
      <c r="U13" s="8"/>
      <c r="V13" s="8"/>
      <c r="W13" s="681"/>
      <c r="X13" s="2">
        <v>182</v>
      </c>
    </row>
    <row r="14" spans="1:24" ht="26.25" customHeight="1">
      <c r="A14" s="149">
        <v>9</v>
      </c>
      <c r="B14" s="172" t="e">
        <f>#REF!</f>
        <v>#REF!</v>
      </c>
      <c r="C14" s="175">
        <v>1</v>
      </c>
      <c r="D14" s="173">
        <v>1</v>
      </c>
      <c r="E14" s="174">
        <v>1</v>
      </c>
      <c r="F14" s="175">
        <v>1</v>
      </c>
      <c r="G14" s="175">
        <v>1</v>
      </c>
      <c r="H14" s="175">
        <v>1</v>
      </c>
      <c r="I14" s="175">
        <v>1</v>
      </c>
      <c r="J14" s="175">
        <v>1</v>
      </c>
      <c r="K14" s="173">
        <v>1</v>
      </c>
      <c r="L14" s="174">
        <v>1</v>
      </c>
      <c r="M14" s="178">
        <v>1</v>
      </c>
      <c r="N14" s="178">
        <v>1</v>
      </c>
      <c r="O14" s="175">
        <v>1</v>
      </c>
      <c r="P14" s="175">
        <v>1</v>
      </c>
      <c r="Q14" s="175">
        <v>1</v>
      </c>
      <c r="R14" s="148">
        <f t="shared" si="0"/>
        <v>9</v>
      </c>
      <c r="S14" s="149">
        <f t="shared" si="1"/>
        <v>6</v>
      </c>
      <c r="T14" s="150">
        <f t="shared" si="2"/>
        <v>4200</v>
      </c>
      <c r="U14" s="120"/>
      <c r="V14" s="120"/>
      <c r="W14" s="681"/>
      <c r="X14" s="2">
        <v>182</v>
      </c>
    </row>
    <row r="15" spans="1:24" ht="26.25" customHeight="1">
      <c r="A15" s="10">
        <v>10</v>
      </c>
      <c r="B15" s="172" t="e">
        <f>#REF!</f>
        <v>#REF!</v>
      </c>
      <c r="C15" s="175">
        <v>1</v>
      </c>
      <c r="D15" s="173">
        <v>1</v>
      </c>
      <c r="E15" s="174">
        <v>1</v>
      </c>
      <c r="F15" s="175">
        <v>1</v>
      </c>
      <c r="G15" s="175">
        <v>1</v>
      </c>
      <c r="H15" s="175">
        <v>1</v>
      </c>
      <c r="I15" s="175">
        <v>1</v>
      </c>
      <c r="J15" s="175">
        <v>1</v>
      </c>
      <c r="K15" s="173">
        <v>1</v>
      </c>
      <c r="L15" s="174">
        <v>1</v>
      </c>
      <c r="M15" s="178">
        <v>1</v>
      </c>
      <c r="N15" s="181" t="s">
        <v>132</v>
      </c>
      <c r="O15" s="181" t="s">
        <v>132</v>
      </c>
      <c r="P15" s="175">
        <v>1</v>
      </c>
      <c r="Q15" s="175">
        <v>1</v>
      </c>
      <c r="R15" s="148">
        <f t="shared" si="0"/>
        <v>8</v>
      </c>
      <c r="S15" s="149">
        <f t="shared" si="1"/>
        <v>5</v>
      </c>
      <c r="T15" s="150">
        <f t="shared" si="2"/>
        <v>3600</v>
      </c>
      <c r="U15" s="8"/>
      <c r="V15" s="8"/>
      <c r="W15" s="681"/>
      <c r="X15" s="2">
        <v>182</v>
      </c>
    </row>
    <row r="16" spans="1:24" ht="26.25" customHeight="1">
      <c r="A16" s="149">
        <v>11</v>
      </c>
      <c r="B16" s="172" t="e">
        <f>#REF!</f>
        <v>#REF!</v>
      </c>
      <c r="C16" s="175">
        <v>1</v>
      </c>
      <c r="D16" s="173">
        <v>1</v>
      </c>
      <c r="E16" s="174">
        <v>1</v>
      </c>
      <c r="F16" s="175">
        <v>1</v>
      </c>
      <c r="G16" s="175">
        <v>1</v>
      </c>
      <c r="H16" s="175">
        <v>1</v>
      </c>
      <c r="I16" s="175">
        <v>1</v>
      </c>
      <c r="J16" s="175">
        <v>1</v>
      </c>
      <c r="K16" s="173">
        <v>1</v>
      </c>
      <c r="L16" s="174">
        <v>1</v>
      </c>
      <c r="M16" s="178">
        <v>1</v>
      </c>
      <c r="N16" s="178">
        <v>1</v>
      </c>
      <c r="O16" s="175">
        <v>1</v>
      </c>
      <c r="P16" s="175">
        <v>1</v>
      </c>
      <c r="Q16" s="175">
        <v>1</v>
      </c>
      <c r="R16" s="148">
        <f t="shared" si="0"/>
        <v>9</v>
      </c>
      <c r="S16" s="149">
        <f t="shared" si="1"/>
        <v>6</v>
      </c>
      <c r="T16" s="150">
        <f t="shared" si="2"/>
        <v>4200</v>
      </c>
      <c r="U16" s="8"/>
      <c r="V16" s="8"/>
      <c r="W16" s="682"/>
      <c r="X16" s="2">
        <v>181</v>
      </c>
    </row>
    <row r="17" spans="1:23" ht="26.25" customHeight="1">
      <c r="A17" s="88"/>
      <c r="B17" s="100"/>
      <c r="C17" s="92"/>
      <c r="D17" s="169"/>
      <c r="E17" s="167"/>
      <c r="F17" s="92"/>
      <c r="G17" s="92"/>
      <c r="H17" s="92"/>
      <c r="I17" s="92"/>
      <c r="J17" s="167"/>
      <c r="K17" s="169"/>
      <c r="L17" s="167"/>
      <c r="M17" s="179"/>
      <c r="N17" s="179"/>
      <c r="O17" s="167"/>
      <c r="P17" s="167"/>
      <c r="Q17" s="167"/>
      <c r="R17" s="129"/>
      <c r="S17" s="101"/>
      <c r="T17" s="102"/>
      <c r="U17" s="89"/>
      <c r="V17" s="89"/>
      <c r="W17" s="89"/>
    </row>
    <row r="18" spans="3:20" ht="26.25" customHeight="1">
      <c r="C18" s="153"/>
      <c r="D18" s="153"/>
      <c r="E18" s="154"/>
      <c r="F18" s="81"/>
      <c r="G18" s="81"/>
      <c r="H18" s="81"/>
      <c r="I18" s="81"/>
      <c r="J18" s="81"/>
      <c r="K18" s="153"/>
      <c r="L18" s="154"/>
      <c r="M18" s="154"/>
      <c r="N18" s="154"/>
      <c r="O18" s="81"/>
      <c r="P18" s="81"/>
      <c r="Q18" s="81"/>
      <c r="R18" s="130">
        <f>SUM(R6:R17)</f>
        <v>92</v>
      </c>
      <c r="S18" s="11">
        <f>SUM(S6:S17)</f>
        <v>64</v>
      </c>
      <c r="T18" s="133">
        <f>SUM(T6:T17)</f>
        <v>44000</v>
      </c>
    </row>
    <row r="19" spans="2:18" ht="26.25" customHeight="1">
      <c r="B19" s="2" t="s">
        <v>123</v>
      </c>
      <c r="C19" s="651" t="str">
        <f>_xlfn.BAHTTEXT(T18)</f>
        <v>สี่หมื่นสี่พันบาทถ้วน</v>
      </c>
      <c r="D19" s="651"/>
      <c r="E19" s="651"/>
      <c r="F19" s="651"/>
      <c r="G19" s="651"/>
      <c r="H19" s="651"/>
      <c r="I19" s="147" t="s">
        <v>26</v>
      </c>
      <c r="J19" s="147"/>
      <c r="K19" s="147"/>
      <c r="L19" s="147"/>
      <c r="M19" s="147"/>
      <c r="N19" s="147"/>
      <c r="O19" s="147"/>
      <c r="P19" s="147"/>
      <c r="Q19" s="147"/>
      <c r="R19" s="147"/>
    </row>
    <row r="20" ht="26.25" customHeight="1">
      <c r="B20" s="2" t="s">
        <v>11</v>
      </c>
    </row>
    <row r="21" spans="1:19" ht="26.25" customHeight="1">
      <c r="A21" s="2" t="s">
        <v>12</v>
      </c>
      <c r="S21" s="2" t="s">
        <v>129</v>
      </c>
    </row>
  </sheetData>
  <sheetProtection/>
  <mergeCells count="14">
    <mergeCell ref="A1:W1"/>
    <mergeCell ref="A2:W2"/>
    <mergeCell ref="A3:A5"/>
    <mergeCell ref="B3:B5"/>
    <mergeCell ref="R3:S3"/>
    <mergeCell ref="T3:T5"/>
    <mergeCell ref="U3:U5"/>
    <mergeCell ref="V3:V5"/>
    <mergeCell ref="W3:W5"/>
    <mergeCell ref="W6:W16"/>
    <mergeCell ref="C19:H19"/>
    <mergeCell ref="R4:R5"/>
    <mergeCell ref="S4:S5"/>
    <mergeCell ref="C3:Q3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K59"/>
  <sheetViews>
    <sheetView zoomScalePageLayoutView="0" workbookViewId="0" topLeftCell="A3">
      <selection activeCell="J28" sqref="J28"/>
    </sheetView>
  </sheetViews>
  <sheetFormatPr defaultColWidth="9.140625" defaultRowHeight="12.75"/>
  <cols>
    <col min="1" max="1" width="3.8515625" style="55" customWidth="1"/>
    <col min="2" max="2" width="23.57421875" style="56" customWidth="1"/>
    <col min="3" max="3" width="20.140625" style="56" customWidth="1"/>
    <col min="4" max="4" width="15.421875" style="56" customWidth="1"/>
    <col min="5" max="5" width="11.140625" style="56" customWidth="1"/>
    <col min="6" max="6" width="8.8515625" style="56" customWidth="1"/>
    <col min="7" max="7" width="11.28125" style="56" customWidth="1"/>
    <col min="8" max="8" width="8.421875" style="56" customWidth="1"/>
    <col min="9" max="10" width="9.140625" style="59" customWidth="1"/>
    <col min="11" max="11" width="9.7109375" style="59" bestFit="1" customWidth="1"/>
    <col min="12" max="16384" width="9.140625" style="59" customWidth="1"/>
  </cols>
  <sheetData>
    <row r="1" spans="1:8" s="116" customFormat="1" ht="24" customHeight="1">
      <c r="A1" s="661" t="s">
        <v>38</v>
      </c>
      <c r="B1" s="661"/>
      <c r="C1" s="661"/>
      <c r="D1" s="661"/>
      <c r="E1" s="661"/>
      <c r="F1" s="661"/>
      <c r="G1" s="661"/>
      <c r="H1" s="661"/>
    </row>
    <row r="2" spans="1:8" s="116" customFormat="1" ht="24" customHeight="1">
      <c r="A2" s="661" t="s">
        <v>122</v>
      </c>
      <c r="B2" s="661"/>
      <c r="C2" s="661"/>
      <c r="D2" s="661"/>
      <c r="E2" s="661"/>
      <c r="F2" s="661"/>
      <c r="G2" s="661"/>
      <c r="H2" s="661"/>
    </row>
    <row r="3" spans="1:8" s="116" customFormat="1" ht="24" customHeight="1">
      <c r="A3" s="661" t="s">
        <v>121</v>
      </c>
      <c r="B3" s="661"/>
      <c r="C3" s="661"/>
      <c r="D3" s="661"/>
      <c r="E3" s="661"/>
      <c r="F3" s="661"/>
      <c r="G3" s="661"/>
      <c r="H3" s="661"/>
    </row>
    <row r="4" spans="1:8" s="116" customFormat="1" ht="24" customHeight="1">
      <c r="A4" s="99"/>
      <c r="B4" s="3"/>
      <c r="C4" s="104" t="s">
        <v>39</v>
      </c>
      <c r="D4" s="117">
        <v>3600096763</v>
      </c>
      <c r="E4" s="99" t="s">
        <v>40</v>
      </c>
      <c r="F4" s="4">
        <v>2105</v>
      </c>
      <c r="G4" s="115" t="s">
        <v>120</v>
      </c>
      <c r="H4" s="3"/>
    </row>
    <row r="5" spans="1:8" s="26" customFormat="1" ht="26.25" customHeight="1" hidden="1">
      <c r="A5" s="25"/>
      <c r="B5" s="27"/>
      <c r="C5" s="28" t="s">
        <v>39</v>
      </c>
      <c r="D5" s="29"/>
      <c r="E5" s="25" t="s">
        <v>40</v>
      </c>
      <c r="F5" s="30"/>
      <c r="G5" s="31" t="s">
        <v>41</v>
      </c>
      <c r="H5" s="27"/>
    </row>
    <row r="6" spans="1:8" s="26" customFormat="1" ht="41.25" customHeight="1">
      <c r="A6" s="32" t="s">
        <v>28</v>
      </c>
      <c r="B6" s="32" t="s">
        <v>42</v>
      </c>
      <c r="C6" s="32" t="s">
        <v>43</v>
      </c>
      <c r="D6" s="32" t="s">
        <v>44</v>
      </c>
      <c r="E6" s="32" t="s">
        <v>45</v>
      </c>
      <c r="F6" s="32" t="s">
        <v>46</v>
      </c>
      <c r="G6" s="32" t="s">
        <v>47</v>
      </c>
      <c r="H6" s="33" t="s">
        <v>48</v>
      </c>
    </row>
    <row r="7" spans="1:8" s="26" customFormat="1" ht="29.25" customHeight="1" hidden="1">
      <c r="A7" s="24">
        <v>1</v>
      </c>
      <c r="B7" s="34" t="s">
        <v>49</v>
      </c>
      <c r="C7" s="35" t="s">
        <v>50</v>
      </c>
      <c r="D7" s="36" t="s">
        <v>51</v>
      </c>
      <c r="E7" s="37"/>
      <c r="F7" s="38">
        <f>E7/107</f>
        <v>0</v>
      </c>
      <c r="G7" s="39">
        <f aca="true" t="shared" si="0" ref="G7:G13">E7-F7</f>
        <v>0</v>
      </c>
      <c r="H7" s="24"/>
    </row>
    <row r="8" spans="1:8" s="26" customFormat="1" ht="27.75" customHeight="1" hidden="1">
      <c r="A8" s="34">
        <v>1</v>
      </c>
      <c r="B8" s="40" t="s">
        <v>52</v>
      </c>
      <c r="C8" s="35" t="s">
        <v>50</v>
      </c>
      <c r="D8" s="36" t="s">
        <v>51</v>
      </c>
      <c r="E8" s="37"/>
      <c r="F8" s="38">
        <f>E8/107</f>
        <v>0</v>
      </c>
      <c r="G8" s="41">
        <f t="shared" si="0"/>
        <v>0</v>
      </c>
      <c r="H8" s="24"/>
    </row>
    <row r="9" spans="1:8" s="26" customFormat="1" ht="27.75" customHeight="1" hidden="1">
      <c r="A9" s="42">
        <v>1</v>
      </c>
      <c r="B9" s="43" t="s">
        <v>53</v>
      </c>
      <c r="C9" s="35" t="s">
        <v>54</v>
      </c>
      <c r="D9" s="36" t="s">
        <v>51</v>
      </c>
      <c r="E9" s="39"/>
      <c r="F9" s="39"/>
      <c r="G9" s="39">
        <f t="shared" si="0"/>
        <v>0</v>
      </c>
      <c r="H9" s="44"/>
    </row>
    <row r="10" spans="1:8" s="26" customFormat="1" ht="27.75" customHeight="1" hidden="1">
      <c r="A10" s="42">
        <v>1</v>
      </c>
      <c r="B10" s="43" t="s">
        <v>52</v>
      </c>
      <c r="C10" s="35" t="s">
        <v>50</v>
      </c>
      <c r="D10" s="45" t="s">
        <v>55</v>
      </c>
      <c r="E10" s="39"/>
      <c r="F10" s="46">
        <f>E10/107</f>
        <v>0</v>
      </c>
      <c r="G10" s="41">
        <f t="shared" si="0"/>
        <v>0</v>
      </c>
      <c r="H10" s="47"/>
    </row>
    <row r="11" spans="1:8" s="26" customFormat="1" ht="27.75" customHeight="1" hidden="1">
      <c r="A11" s="42">
        <v>1</v>
      </c>
      <c r="B11" s="43" t="s">
        <v>56</v>
      </c>
      <c r="C11" s="35" t="s">
        <v>50</v>
      </c>
      <c r="D11" s="48" t="s">
        <v>51</v>
      </c>
      <c r="E11" s="41"/>
      <c r="F11" s="46">
        <f>E11/107</f>
        <v>0</v>
      </c>
      <c r="G11" s="41">
        <f t="shared" si="0"/>
        <v>0</v>
      </c>
      <c r="H11" s="47"/>
    </row>
    <row r="12" spans="1:8" s="26" customFormat="1" ht="24.75" customHeight="1" hidden="1">
      <c r="A12" s="49">
        <v>1</v>
      </c>
      <c r="B12" s="7" t="s">
        <v>57</v>
      </c>
      <c r="C12" s="50" t="s">
        <v>58</v>
      </c>
      <c r="D12" s="51" t="s">
        <v>51</v>
      </c>
      <c r="E12" s="52"/>
      <c r="F12" s="52">
        <f>E12/107</f>
        <v>0</v>
      </c>
      <c r="G12" s="52">
        <f t="shared" si="0"/>
        <v>0</v>
      </c>
      <c r="H12" s="53"/>
    </row>
    <row r="13" spans="1:8" s="26" customFormat="1" ht="24.75" customHeight="1" hidden="1">
      <c r="A13" s="60">
        <v>1</v>
      </c>
      <c r="B13" s="61" t="s">
        <v>59</v>
      </c>
      <c r="C13" s="62" t="s">
        <v>60</v>
      </c>
      <c r="D13" s="63"/>
      <c r="E13" s="64"/>
      <c r="F13" s="64">
        <v>0</v>
      </c>
      <c r="G13" s="64">
        <f t="shared" si="0"/>
        <v>0</v>
      </c>
      <c r="H13" s="65"/>
    </row>
    <row r="14" spans="1:8" s="26" customFormat="1" ht="22.5" customHeight="1" hidden="1">
      <c r="A14" s="76">
        <v>1</v>
      </c>
      <c r="B14" s="156" t="e">
        <f>'เบิก 26 พค.-1 มิย.57'!#REF!</f>
        <v>#REF!</v>
      </c>
      <c r="C14" s="54" t="s">
        <v>71</v>
      </c>
      <c r="D14" s="54" t="s">
        <v>106</v>
      </c>
      <c r="E14" s="78" t="e">
        <f>'เบิก 26 พค.-1 มิย.57'!#REF!</f>
        <v>#REF!</v>
      </c>
      <c r="F14" s="96"/>
      <c r="G14" s="96" t="e">
        <f>E14-F14</f>
        <v>#REF!</v>
      </c>
      <c r="H14" s="79"/>
    </row>
    <row r="15" spans="1:8" s="26" customFormat="1" ht="22.5" customHeight="1">
      <c r="A15" s="76">
        <v>1</v>
      </c>
      <c r="B15" s="125" t="e">
        <f>#REF!</f>
        <v>#REF!</v>
      </c>
      <c r="C15" s="54" t="s">
        <v>71</v>
      </c>
      <c r="D15" s="54" t="s">
        <v>108</v>
      </c>
      <c r="E15" s="78">
        <f>'เบิก 1-15 สค.57'!T6</f>
        <v>4200</v>
      </c>
      <c r="F15" s="97"/>
      <c r="G15" s="97">
        <f>E15-F15</f>
        <v>4200</v>
      </c>
      <c r="H15" s="160">
        <v>181</v>
      </c>
    </row>
    <row r="16" spans="1:8" s="26" customFormat="1" ht="22.5" customHeight="1">
      <c r="A16" s="54">
        <v>2</v>
      </c>
      <c r="B16" s="125" t="e">
        <f>#REF!</f>
        <v>#REF!</v>
      </c>
      <c r="C16" s="54" t="s">
        <v>134</v>
      </c>
      <c r="D16" s="54" t="s">
        <v>61</v>
      </c>
      <c r="E16" s="78">
        <f>'เบิก 1-15 สค.57'!T7</f>
        <v>4200</v>
      </c>
      <c r="F16" s="97"/>
      <c r="G16" s="97">
        <f aca="true" t="shared" si="1" ref="G16:G25">E16-F16</f>
        <v>4200</v>
      </c>
      <c r="H16" s="160">
        <v>181</v>
      </c>
    </row>
    <row r="17" spans="1:8" s="26" customFormat="1" ht="22.5" customHeight="1">
      <c r="A17" s="76">
        <v>3</v>
      </c>
      <c r="B17" s="125" t="e">
        <f>#REF!</f>
        <v>#REF!</v>
      </c>
      <c r="C17" s="54" t="s">
        <v>88</v>
      </c>
      <c r="D17" s="54" t="s">
        <v>75</v>
      </c>
      <c r="E17" s="78">
        <f>'เบิก 1-15 สค.57'!T8</f>
        <v>4200</v>
      </c>
      <c r="F17" s="97"/>
      <c r="G17" s="97">
        <f t="shared" si="1"/>
        <v>4200</v>
      </c>
      <c r="H17" s="160">
        <v>181</v>
      </c>
    </row>
    <row r="18" spans="1:8" s="26" customFormat="1" ht="22.5" customHeight="1">
      <c r="A18" s="54">
        <v>4</v>
      </c>
      <c r="B18" s="13" t="e">
        <f>#REF!</f>
        <v>#REF!</v>
      </c>
      <c r="C18" s="54" t="s">
        <v>88</v>
      </c>
      <c r="D18" s="54" t="s">
        <v>72</v>
      </c>
      <c r="E18" s="78">
        <f>'เบิก 1-15 สค.57'!T9</f>
        <v>4200</v>
      </c>
      <c r="F18" s="97"/>
      <c r="G18" s="97">
        <f t="shared" si="1"/>
        <v>4200</v>
      </c>
      <c r="H18" s="160">
        <v>181</v>
      </c>
    </row>
    <row r="19" spans="1:8" s="26" customFormat="1" ht="22.5" customHeight="1">
      <c r="A19" s="76">
        <v>5</v>
      </c>
      <c r="B19" s="125" t="e">
        <f>#REF!</f>
        <v>#REF!</v>
      </c>
      <c r="C19" s="54" t="s">
        <v>88</v>
      </c>
      <c r="D19" s="54" t="s">
        <v>77</v>
      </c>
      <c r="E19" s="78">
        <f>'เบิก 1-15 สค.57'!T10</f>
        <v>3000</v>
      </c>
      <c r="F19" s="97"/>
      <c r="G19" s="97">
        <f t="shared" si="1"/>
        <v>3000</v>
      </c>
      <c r="H19" s="160">
        <v>181</v>
      </c>
    </row>
    <row r="20" spans="1:8" s="26" customFormat="1" ht="22.5" customHeight="1">
      <c r="A20" s="54">
        <v>6</v>
      </c>
      <c r="B20" s="125" t="e">
        <f>#REF!</f>
        <v>#REF!</v>
      </c>
      <c r="C20" s="54" t="s">
        <v>88</v>
      </c>
      <c r="D20" s="54" t="s">
        <v>74</v>
      </c>
      <c r="E20" s="78">
        <f>'เบิก 1-15 สค.57'!T11</f>
        <v>3800</v>
      </c>
      <c r="F20" s="97"/>
      <c r="G20" s="97">
        <f t="shared" si="1"/>
        <v>3800</v>
      </c>
      <c r="H20" s="160">
        <v>181</v>
      </c>
    </row>
    <row r="21" spans="1:11" s="26" customFormat="1" ht="22.5" customHeight="1">
      <c r="A21" s="76">
        <v>7</v>
      </c>
      <c r="B21" s="125" t="e">
        <f>#REF!</f>
        <v>#REF!</v>
      </c>
      <c r="C21" s="54" t="s">
        <v>88</v>
      </c>
      <c r="D21" s="54" t="s">
        <v>73</v>
      </c>
      <c r="E21" s="78">
        <f>'เบิก 1-15 สค.57'!T12</f>
        <v>4200</v>
      </c>
      <c r="F21" s="97"/>
      <c r="G21" s="97">
        <f t="shared" si="1"/>
        <v>4200</v>
      </c>
      <c r="H21" s="160">
        <v>181</v>
      </c>
      <c r="J21" s="26">
        <v>181</v>
      </c>
      <c r="K21" s="312">
        <f>SUM(G15,G16,G17,G18,G19,G20,G21,G25)</f>
        <v>32000</v>
      </c>
    </row>
    <row r="22" spans="1:11" s="26" customFormat="1" ht="22.5" customHeight="1">
      <c r="A22" s="54">
        <v>8</v>
      </c>
      <c r="B22" s="125" t="e">
        <f>#REF!</f>
        <v>#REF!</v>
      </c>
      <c r="C22" s="54" t="s">
        <v>88</v>
      </c>
      <c r="D22" s="54" t="s">
        <v>76</v>
      </c>
      <c r="E22" s="78">
        <f>'เบิก 1-15 สค.57'!T13</f>
        <v>4200</v>
      </c>
      <c r="F22" s="97"/>
      <c r="G22" s="97">
        <f t="shared" si="1"/>
        <v>4200</v>
      </c>
      <c r="H22" s="160">
        <v>182</v>
      </c>
      <c r="J22" s="26">
        <v>182</v>
      </c>
      <c r="K22" s="312">
        <f>SUM(G22,G23,G24)</f>
        <v>12000</v>
      </c>
    </row>
    <row r="23" spans="1:8" s="26" customFormat="1" ht="22.5" customHeight="1">
      <c r="A23" s="76">
        <v>9</v>
      </c>
      <c r="B23" s="125" t="e">
        <f>#REF!</f>
        <v>#REF!</v>
      </c>
      <c r="C23" s="54" t="s">
        <v>88</v>
      </c>
      <c r="D23" s="54" t="s">
        <v>109</v>
      </c>
      <c r="E23" s="78">
        <f>'เบิก 1-15 สค.57'!T14</f>
        <v>4200</v>
      </c>
      <c r="F23" s="97"/>
      <c r="G23" s="97">
        <f t="shared" si="1"/>
        <v>4200</v>
      </c>
      <c r="H23" s="160">
        <v>182</v>
      </c>
    </row>
    <row r="24" spans="1:8" s="26" customFormat="1" ht="22.5" customHeight="1">
      <c r="A24" s="54">
        <v>10</v>
      </c>
      <c r="B24" s="125" t="e">
        <f>#REF!</f>
        <v>#REF!</v>
      </c>
      <c r="C24" s="54" t="s">
        <v>88</v>
      </c>
      <c r="D24" s="158" t="s">
        <v>111</v>
      </c>
      <c r="E24" s="78">
        <f>'เบิก 1-15 สค.57'!T15</f>
        <v>3600</v>
      </c>
      <c r="F24" s="97"/>
      <c r="G24" s="97">
        <f t="shared" si="1"/>
        <v>3600</v>
      </c>
      <c r="H24" s="160">
        <v>182</v>
      </c>
    </row>
    <row r="25" spans="1:8" s="26" customFormat="1" ht="22.5" customHeight="1">
      <c r="A25" s="76">
        <v>11</v>
      </c>
      <c r="B25" s="125" t="e">
        <f>#REF!</f>
        <v>#REF!</v>
      </c>
      <c r="C25" s="54" t="s">
        <v>88</v>
      </c>
      <c r="D25" s="157" t="s">
        <v>110</v>
      </c>
      <c r="E25" s="78">
        <f>'เบิก 1-15 สค.57'!T16</f>
        <v>4200</v>
      </c>
      <c r="F25" s="132"/>
      <c r="G25" s="97">
        <f t="shared" si="1"/>
        <v>4200</v>
      </c>
      <c r="H25" s="160">
        <v>181</v>
      </c>
    </row>
    <row r="26" spans="1:8" s="26" customFormat="1" ht="22.5" customHeight="1">
      <c r="A26" s="163"/>
      <c r="B26" s="164"/>
      <c r="C26" s="165"/>
      <c r="D26" s="165"/>
      <c r="E26" s="165"/>
      <c r="F26" s="165"/>
      <c r="G26" s="165"/>
      <c r="H26" s="165"/>
    </row>
    <row r="27" spans="1:8" s="26" customFormat="1" ht="22.5" customHeight="1">
      <c r="A27" s="163"/>
      <c r="B27" s="164"/>
      <c r="C27" s="165"/>
      <c r="D27" s="165"/>
      <c r="E27" s="165"/>
      <c r="F27" s="165"/>
      <c r="G27" s="165"/>
      <c r="H27" s="165"/>
    </row>
    <row r="28" spans="1:8" s="26" customFormat="1" ht="22.5" customHeight="1">
      <c r="A28" s="68"/>
      <c r="B28" s="67"/>
      <c r="C28" s="68"/>
      <c r="D28" s="68"/>
      <c r="E28" s="68"/>
      <c r="F28" s="68"/>
      <c r="G28" s="68"/>
      <c r="H28" s="68"/>
    </row>
    <row r="29" spans="1:8" s="26" customFormat="1" ht="31.5" customHeight="1">
      <c r="A29" s="673" t="s">
        <v>27</v>
      </c>
      <c r="B29" s="674"/>
      <c r="C29" s="674"/>
      <c r="D29" s="675"/>
      <c r="E29" s="121">
        <f>SUM(E15:E28)</f>
        <v>44000</v>
      </c>
      <c r="F29" s="121"/>
      <c r="G29" s="121">
        <f>SUM(G15:G28)</f>
        <v>44000</v>
      </c>
      <c r="H29" s="66"/>
    </row>
    <row r="30" spans="1:8" s="26" customFormat="1" ht="24" customHeight="1">
      <c r="A30" s="55"/>
      <c r="B30" s="56"/>
      <c r="C30" s="56"/>
      <c r="D30" s="56"/>
      <c r="E30" s="57"/>
      <c r="F30" s="57"/>
      <c r="G30" s="57"/>
      <c r="H30" s="56"/>
    </row>
    <row r="31" spans="1:8" s="26" customFormat="1" ht="24" customHeight="1">
      <c r="A31" s="55"/>
      <c r="B31" s="56"/>
      <c r="C31" s="58" t="s">
        <v>32</v>
      </c>
      <c r="D31" s="56" t="s">
        <v>62</v>
      </c>
      <c r="E31" s="56" t="s">
        <v>63</v>
      </c>
      <c r="F31" s="56" t="s">
        <v>64</v>
      </c>
      <c r="G31" s="56"/>
      <c r="H31" s="56"/>
    </row>
    <row r="32" spans="1:8" s="26" customFormat="1" ht="24" customHeight="1">
      <c r="A32" s="55"/>
      <c r="B32" s="56"/>
      <c r="C32" s="56"/>
      <c r="D32" s="676" t="s">
        <v>65</v>
      </c>
      <c r="E32" s="676"/>
      <c r="F32" s="56"/>
      <c r="G32" s="56"/>
      <c r="H32" s="56"/>
    </row>
    <row r="33" spans="1:8" s="26" customFormat="1" ht="45.75" customHeight="1">
      <c r="A33" s="55"/>
      <c r="B33" s="56"/>
      <c r="C33" s="58" t="s">
        <v>32</v>
      </c>
      <c r="D33" s="56" t="s">
        <v>66</v>
      </c>
      <c r="E33" s="56"/>
      <c r="F33" s="56" t="s">
        <v>67</v>
      </c>
      <c r="G33" s="56"/>
      <c r="H33" s="56"/>
    </row>
    <row r="34" spans="1:8" s="26" customFormat="1" ht="24" customHeight="1">
      <c r="A34" s="55"/>
      <c r="B34" s="56"/>
      <c r="C34" s="56"/>
      <c r="D34" s="56" t="s">
        <v>68</v>
      </c>
      <c r="E34" s="56"/>
      <c r="F34" s="56"/>
      <c r="G34" s="56"/>
      <c r="H34" s="56"/>
    </row>
    <row r="35" spans="1:8" s="26" customFormat="1" ht="45.75" customHeight="1">
      <c r="A35" s="55"/>
      <c r="B35" s="56"/>
      <c r="C35" s="58" t="s">
        <v>32</v>
      </c>
      <c r="D35" s="56" t="s">
        <v>66</v>
      </c>
      <c r="E35" s="56"/>
      <c r="F35" s="56" t="s">
        <v>69</v>
      </c>
      <c r="G35" s="56"/>
      <c r="H35" s="56"/>
    </row>
    <row r="36" spans="1:8" s="26" customFormat="1" ht="24" customHeight="1">
      <c r="A36" s="55"/>
      <c r="B36" s="56"/>
      <c r="C36" s="56"/>
      <c r="D36" s="56" t="s">
        <v>68</v>
      </c>
      <c r="E36" s="56"/>
      <c r="F36" s="56"/>
      <c r="G36" s="56"/>
      <c r="H36" s="56"/>
    </row>
    <row r="37" spans="1:8" s="26" customFormat="1" ht="45" customHeight="1">
      <c r="A37" s="55"/>
      <c r="B37" s="56"/>
      <c r="C37" s="58" t="s">
        <v>32</v>
      </c>
      <c r="D37" s="56" t="s">
        <v>66</v>
      </c>
      <c r="E37" s="56"/>
      <c r="F37" s="56" t="s">
        <v>70</v>
      </c>
      <c r="G37" s="56"/>
      <c r="H37" s="56"/>
    </row>
    <row r="38" spans="1:8" s="26" customFormat="1" ht="24" customHeight="1">
      <c r="A38" s="55"/>
      <c r="B38" s="56"/>
      <c r="C38" s="56"/>
      <c r="D38" s="56" t="s">
        <v>68</v>
      </c>
      <c r="E38" s="56"/>
      <c r="F38" s="56"/>
      <c r="G38" s="56"/>
      <c r="H38" s="56"/>
    </row>
    <row r="39" spans="1:8" s="26" customFormat="1" ht="24" customHeight="1">
      <c r="A39" s="55"/>
      <c r="B39" s="56"/>
      <c r="C39" s="56"/>
      <c r="D39" s="56"/>
      <c r="E39" s="56"/>
      <c r="F39" s="56"/>
      <c r="G39" s="56"/>
      <c r="H39" s="56"/>
    </row>
    <row r="40" spans="1:8" s="26" customFormat="1" ht="24" customHeight="1">
      <c r="A40" s="55"/>
      <c r="B40" s="56"/>
      <c r="C40" s="56"/>
      <c r="D40" s="56"/>
      <c r="E40" s="56"/>
      <c r="F40" s="56"/>
      <c r="G40" s="56"/>
      <c r="H40" s="56"/>
    </row>
    <row r="41" spans="1:8" s="26" customFormat="1" ht="24" customHeight="1">
      <c r="A41" s="55"/>
      <c r="B41" s="56"/>
      <c r="C41" s="56"/>
      <c r="D41" s="56"/>
      <c r="E41" s="56"/>
      <c r="F41" s="56"/>
      <c r="G41" s="56"/>
      <c r="H41" s="56"/>
    </row>
    <row r="42" spans="1:8" s="26" customFormat="1" ht="24" customHeight="1">
      <c r="A42" s="55"/>
      <c r="B42" s="56"/>
      <c r="C42" s="56"/>
      <c r="D42" s="56"/>
      <c r="E42" s="56"/>
      <c r="F42" s="56"/>
      <c r="G42" s="56"/>
      <c r="H42" s="56"/>
    </row>
    <row r="43" spans="1:8" s="26" customFormat="1" ht="24" customHeight="1">
      <c r="A43" s="55"/>
      <c r="B43" s="56"/>
      <c r="C43" s="56"/>
      <c r="D43" s="56"/>
      <c r="E43" s="56"/>
      <c r="F43" s="56"/>
      <c r="G43" s="56"/>
      <c r="H43" s="56"/>
    </row>
    <row r="44" spans="1:8" s="26" customFormat="1" ht="24" customHeight="1">
      <c r="A44" s="55"/>
      <c r="B44" s="56"/>
      <c r="C44" s="56"/>
      <c r="D44" s="56"/>
      <c r="E44" s="56"/>
      <c r="F44" s="56"/>
      <c r="G44" s="56"/>
      <c r="H44" s="56"/>
    </row>
    <row r="45" spans="1:8" s="26" customFormat="1" ht="24" customHeight="1">
      <c r="A45" s="55"/>
      <c r="B45" s="56"/>
      <c r="C45" s="56"/>
      <c r="D45" s="56"/>
      <c r="E45" s="56"/>
      <c r="F45" s="56"/>
      <c r="G45" s="56"/>
      <c r="H45" s="56"/>
    </row>
    <row r="46" spans="1:8" s="26" customFormat="1" ht="24" customHeight="1">
      <c r="A46" s="55"/>
      <c r="B46" s="56"/>
      <c r="C46" s="56"/>
      <c r="D46" s="56"/>
      <c r="E46" s="56"/>
      <c r="F46" s="56"/>
      <c r="G46" s="56"/>
      <c r="H46" s="56"/>
    </row>
    <row r="47" spans="1:8" s="26" customFormat="1" ht="24" customHeight="1">
      <c r="A47" s="55"/>
      <c r="B47" s="56"/>
      <c r="C47" s="56"/>
      <c r="D47" s="56"/>
      <c r="E47" s="56"/>
      <c r="F47" s="56"/>
      <c r="G47" s="56"/>
      <c r="H47" s="56"/>
    </row>
    <row r="48" spans="1:8" s="26" customFormat="1" ht="24" customHeight="1">
      <c r="A48" s="55"/>
      <c r="B48" s="56"/>
      <c r="C48" s="56"/>
      <c r="D48" s="56"/>
      <c r="E48" s="56"/>
      <c r="F48" s="56"/>
      <c r="G48" s="56"/>
      <c r="H48" s="56"/>
    </row>
    <row r="49" spans="1:8" s="26" customFormat="1" ht="24" customHeight="1">
      <c r="A49" s="55"/>
      <c r="B49" s="56"/>
      <c r="C49" s="56"/>
      <c r="D49" s="56"/>
      <c r="E49" s="56"/>
      <c r="F49" s="56"/>
      <c r="G49" s="56"/>
      <c r="H49" s="56"/>
    </row>
    <row r="50" spans="1:8" s="26" customFormat="1" ht="24" customHeight="1">
      <c r="A50" s="55"/>
      <c r="B50" s="56"/>
      <c r="C50" s="56"/>
      <c r="D50" s="56"/>
      <c r="E50" s="56"/>
      <c r="F50" s="56"/>
      <c r="G50" s="56"/>
      <c r="H50" s="56"/>
    </row>
    <row r="51" spans="1:8" s="26" customFormat="1" ht="24" customHeight="1">
      <c r="A51" s="55"/>
      <c r="B51" s="56"/>
      <c r="C51" s="56"/>
      <c r="D51" s="56"/>
      <c r="E51" s="56"/>
      <c r="F51" s="56"/>
      <c r="G51" s="56"/>
      <c r="H51" s="56"/>
    </row>
    <row r="52" spans="1:8" s="26" customFormat="1" ht="24" customHeight="1">
      <c r="A52" s="55"/>
      <c r="B52" s="56"/>
      <c r="C52" s="56"/>
      <c r="D52" s="56"/>
      <c r="E52" s="56"/>
      <c r="F52" s="56"/>
      <c r="G52" s="56"/>
      <c r="H52" s="56"/>
    </row>
    <row r="53" spans="1:8" s="26" customFormat="1" ht="24" customHeight="1">
      <c r="A53" s="55"/>
      <c r="B53" s="56"/>
      <c r="C53" s="56"/>
      <c r="D53" s="56"/>
      <c r="E53" s="56"/>
      <c r="F53" s="56"/>
      <c r="G53" s="56"/>
      <c r="H53" s="56"/>
    </row>
    <row r="54" spans="1:8" s="26" customFormat="1" ht="24" customHeight="1">
      <c r="A54" s="55"/>
      <c r="B54" s="56"/>
      <c r="C54" s="56"/>
      <c r="D54" s="56"/>
      <c r="E54" s="56"/>
      <c r="F54" s="56"/>
      <c r="G54" s="56"/>
      <c r="H54" s="56"/>
    </row>
    <row r="55" spans="1:8" s="26" customFormat="1" ht="24" customHeight="1">
      <c r="A55" s="55"/>
      <c r="B55" s="56"/>
      <c r="C55" s="56"/>
      <c r="D55" s="56"/>
      <c r="E55" s="56"/>
      <c r="F55" s="56"/>
      <c r="G55" s="56"/>
      <c r="H55" s="56"/>
    </row>
    <row r="56" spans="1:8" s="26" customFormat="1" ht="24" customHeight="1">
      <c r="A56" s="55"/>
      <c r="B56" s="56"/>
      <c r="C56" s="56"/>
      <c r="D56" s="56"/>
      <c r="E56" s="56"/>
      <c r="F56" s="56"/>
      <c r="G56" s="56"/>
      <c r="H56" s="56"/>
    </row>
    <row r="57" spans="1:8" s="26" customFormat="1" ht="24" customHeight="1">
      <c r="A57" s="55"/>
      <c r="B57" s="56"/>
      <c r="C57" s="56"/>
      <c r="D57" s="56"/>
      <c r="E57" s="56"/>
      <c r="F57" s="56"/>
      <c r="G57" s="56"/>
      <c r="H57" s="56"/>
    </row>
    <row r="58" spans="1:8" s="26" customFormat="1" ht="24" customHeight="1">
      <c r="A58" s="55"/>
      <c r="B58" s="56"/>
      <c r="C58" s="56"/>
      <c r="D58" s="56"/>
      <c r="E58" s="56"/>
      <c r="F58" s="56"/>
      <c r="G58" s="56"/>
      <c r="H58" s="56"/>
    </row>
    <row r="59" spans="1:8" s="26" customFormat="1" ht="24" customHeight="1">
      <c r="A59" s="55"/>
      <c r="B59" s="56"/>
      <c r="C59" s="56"/>
      <c r="D59" s="56"/>
      <c r="E59" s="56"/>
      <c r="F59" s="56"/>
      <c r="G59" s="56"/>
      <c r="H59" s="56"/>
    </row>
  </sheetData>
  <sheetProtection/>
  <mergeCells count="5">
    <mergeCell ref="A1:H1"/>
    <mergeCell ref="A2:H2"/>
    <mergeCell ref="A3:H3"/>
    <mergeCell ref="A29:D29"/>
    <mergeCell ref="D32:E3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Corporate Edition</cp:lastModifiedBy>
  <cp:lastPrinted>2018-09-18T08:39:12Z</cp:lastPrinted>
  <dcterms:created xsi:type="dcterms:W3CDTF">1996-10-14T23:33:28Z</dcterms:created>
  <dcterms:modified xsi:type="dcterms:W3CDTF">2018-09-18T08:59:11Z</dcterms:modified>
  <cp:category/>
  <cp:version/>
  <cp:contentType/>
  <cp:contentStatus/>
</cp:coreProperties>
</file>